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user_profiles\liena.jaunzeme\Desktop\"/>
    </mc:Choice>
  </mc:AlternateContent>
  <xr:revisionPtr revIDLastSave="0" documentId="8_{031FE29A-FA1F-4A3C-84B3-1C1929D367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udzi" sheetId="3" r:id="rId1"/>
    <sheet name="Z.kvieši" sheetId="4" r:id="rId2"/>
    <sheet name="Z.kvieši BIO" sheetId="18" r:id="rId3"/>
    <sheet name="Z.rapsis" sheetId="5" r:id="rId4"/>
    <sheet name="Z.rapsis CL" sheetId="8" r:id="rId5"/>
    <sheet name="V.Kvieši" sheetId="6" r:id="rId6"/>
    <sheet name="V.mieži" sheetId="7" r:id="rId7"/>
    <sheet name="V.mieži graudu gr." sheetId="30" r:id="rId8"/>
    <sheet name="V.mieži iesala" sheetId="31" r:id="rId9"/>
    <sheet name="Auzas" sheetId="9" r:id="rId10"/>
    <sheet name="V.rapsis" sheetId="10" r:id="rId11"/>
    <sheet name="V.rapsis CL" sheetId="11" r:id="rId12"/>
    <sheet name="Airene 2 gads" sheetId="26" r:id="rId13"/>
    <sheet name="Airene 1 gads" sheetId="29" r:id="rId14"/>
    <sheet name="Lini" sheetId="32" r:id="rId15"/>
    <sheet name="Kaņepes šķiedrai" sheetId="33" r:id="rId16"/>
    <sheet name="Eļļas kaņepes" sheetId="34" r:id="rId17"/>
    <sheet name="Kukurūza BIO" sheetId="35" r:id="rId18"/>
  </sheets>
  <definedNames>
    <definedName name="_xlnm.Print_Area" localSheetId="0">Rudzi!$B$50:$H$87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34" l="1"/>
  <c r="N26" i="34"/>
  <c r="N25" i="34"/>
  <c r="N24" i="34"/>
  <c r="N21" i="34"/>
  <c r="N20" i="34"/>
  <c r="N19" i="34"/>
  <c r="N18" i="34"/>
  <c r="N15" i="34"/>
  <c r="N14" i="34"/>
  <c r="N13" i="34"/>
  <c r="N12" i="34"/>
  <c r="P96" i="5" l="1"/>
  <c r="O96" i="5"/>
  <c r="K96" i="5"/>
  <c r="J96" i="5"/>
  <c r="I96" i="5"/>
  <c r="H96" i="5"/>
  <c r="G96" i="5"/>
  <c r="F96" i="5"/>
  <c r="Q96" i="5" s="1"/>
  <c r="D96" i="5"/>
  <c r="C96" i="5"/>
  <c r="L96" i="5" s="1"/>
  <c r="P95" i="5"/>
  <c r="O95" i="5"/>
  <c r="K95" i="5"/>
  <c r="J95" i="5"/>
  <c r="I95" i="5"/>
  <c r="H95" i="5"/>
  <c r="G95" i="5"/>
  <c r="F95" i="5"/>
  <c r="Q95" i="5" s="1"/>
  <c r="C95" i="5"/>
  <c r="D95" i="5" s="1"/>
  <c r="Q94" i="5"/>
  <c r="P94" i="5"/>
  <c r="O94" i="5"/>
  <c r="K94" i="5"/>
  <c r="J94" i="5"/>
  <c r="I94" i="5"/>
  <c r="H94" i="5"/>
  <c r="G94" i="5"/>
  <c r="F94" i="5"/>
  <c r="C94" i="5"/>
  <c r="D94" i="5" s="1"/>
  <c r="Q93" i="5"/>
  <c r="P93" i="5"/>
  <c r="O93" i="5"/>
  <c r="K93" i="5"/>
  <c r="J93" i="5"/>
  <c r="I93" i="5"/>
  <c r="H93" i="5"/>
  <c r="G93" i="5"/>
  <c r="F93" i="5"/>
  <c r="C93" i="5"/>
  <c r="D93" i="5" s="1"/>
  <c r="P92" i="5"/>
  <c r="O92" i="5"/>
  <c r="K92" i="5"/>
  <c r="J92" i="5"/>
  <c r="I92" i="5"/>
  <c r="H92" i="5"/>
  <c r="G92" i="5"/>
  <c r="F92" i="5"/>
  <c r="Q92" i="5" s="1"/>
  <c r="D92" i="5"/>
  <c r="C92" i="5"/>
  <c r="L92" i="5" s="1"/>
  <c r="P91" i="5"/>
  <c r="O91" i="5"/>
  <c r="K91" i="5"/>
  <c r="J91" i="5"/>
  <c r="I91" i="5"/>
  <c r="H91" i="5"/>
  <c r="G91" i="5"/>
  <c r="F91" i="5"/>
  <c r="Q91" i="5" s="1"/>
  <c r="C91" i="5"/>
  <c r="D91" i="5" s="1"/>
  <c r="Q90" i="5"/>
  <c r="P90" i="5"/>
  <c r="O90" i="5"/>
  <c r="K90" i="5"/>
  <c r="J90" i="5"/>
  <c r="I90" i="5"/>
  <c r="H90" i="5"/>
  <c r="G90" i="5"/>
  <c r="F90" i="5"/>
  <c r="C90" i="5"/>
  <c r="L90" i="5" s="1"/>
  <c r="Q89" i="5"/>
  <c r="P89" i="5"/>
  <c r="O89" i="5"/>
  <c r="K89" i="5"/>
  <c r="J89" i="5"/>
  <c r="I89" i="5"/>
  <c r="H89" i="5"/>
  <c r="G89" i="5"/>
  <c r="F89" i="5"/>
  <c r="C89" i="5"/>
  <c r="D89" i="5" s="1"/>
  <c r="P88" i="5"/>
  <c r="O88" i="5"/>
  <c r="K88" i="5"/>
  <c r="J88" i="5"/>
  <c r="I88" i="5"/>
  <c r="H88" i="5"/>
  <c r="G88" i="5"/>
  <c r="F88" i="5"/>
  <c r="Q88" i="5" s="1"/>
  <c r="D88" i="5"/>
  <c r="C88" i="5"/>
  <c r="L88" i="5" s="1"/>
  <c r="P87" i="5"/>
  <c r="O87" i="5"/>
  <c r="K87" i="5"/>
  <c r="J87" i="5"/>
  <c r="I87" i="5"/>
  <c r="H87" i="5"/>
  <c r="G87" i="5"/>
  <c r="F87" i="5"/>
  <c r="Q87" i="5" s="1"/>
  <c r="C87" i="5"/>
  <c r="D87" i="5" s="1"/>
  <c r="Q86" i="5"/>
  <c r="P86" i="5"/>
  <c r="O86" i="5"/>
  <c r="K86" i="5"/>
  <c r="J86" i="5"/>
  <c r="I86" i="5"/>
  <c r="H86" i="5"/>
  <c r="G86" i="5"/>
  <c r="F86" i="5"/>
  <c r="C86" i="5"/>
  <c r="L86" i="5" s="1"/>
  <c r="Q85" i="5"/>
  <c r="P85" i="5"/>
  <c r="O85" i="5"/>
  <c r="K85" i="5"/>
  <c r="J85" i="5"/>
  <c r="I85" i="5"/>
  <c r="H85" i="5"/>
  <c r="G85" i="5"/>
  <c r="F85" i="5"/>
  <c r="C85" i="5"/>
  <c r="D85" i="5" s="1"/>
  <c r="P84" i="5"/>
  <c r="O84" i="5"/>
  <c r="K84" i="5"/>
  <c r="J84" i="5"/>
  <c r="I84" i="5"/>
  <c r="H84" i="5"/>
  <c r="G84" i="5"/>
  <c r="F84" i="5"/>
  <c r="Q84" i="5" s="1"/>
  <c r="D84" i="5"/>
  <c r="C84" i="5"/>
  <c r="L84" i="5" s="1"/>
  <c r="P83" i="5"/>
  <c r="O83" i="5"/>
  <c r="K83" i="5"/>
  <c r="J83" i="5"/>
  <c r="I83" i="5"/>
  <c r="H83" i="5"/>
  <c r="G83" i="5"/>
  <c r="F83" i="5"/>
  <c r="Q83" i="5" s="1"/>
  <c r="C83" i="5"/>
  <c r="D83" i="5" s="1"/>
  <c r="Q82" i="5"/>
  <c r="P82" i="5"/>
  <c r="O82" i="5"/>
  <c r="K82" i="5"/>
  <c r="J82" i="5"/>
  <c r="I82" i="5"/>
  <c r="H82" i="5"/>
  <c r="G82" i="5"/>
  <c r="F82" i="5"/>
  <c r="C82" i="5"/>
  <c r="L82" i="5" s="1"/>
  <c r="Q81" i="5"/>
  <c r="P81" i="5"/>
  <c r="O81" i="5"/>
  <c r="K81" i="5"/>
  <c r="J81" i="5"/>
  <c r="I81" i="5"/>
  <c r="H81" i="5"/>
  <c r="G81" i="5"/>
  <c r="F81" i="5"/>
  <c r="C81" i="5"/>
  <c r="D81" i="5" s="1"/>
  <c r="P80" i="5"/>
  <c r="O80" i="5"/>
  <c r="K80" i="5"/>
  <c r="J80" i="5"/>
  <c r="I80" i="5"/>
  <c r="H80" i="5"/>
  <c r="G80" i="5"/>
  <c r="F80" i="5"/>
  <c r="Q80" i="5" s="1"/>
  <c r="D80" i="5"/>
  <c r="C80" i="5"/>
  <c r="L80" i="5" s="1"/>
  <c r="M79" i="5"/>
  <c r="D79" i="5"/>
  <c r="P78" i="5"/>
  <c r="O78" i="5"/>
  <c r="K78" i="5"/>
  <c r="K79" i="5" s="1"/>
  <c r="J78" i="5"/>
  <c r="J79" i="5" s="1"/>
  <c r="I78" i="5"/>
  <c r="H78" i="5"/>
  <c r="H79" i="5" s="1"/>
  <c r="G78" i="5"/>
  <c r="G79" i="5" s="1"/>
  <c r="F78" i="5"/>
  <c r="Q78" i="5" s="1"/>
  <c r="C78" i="5"/>
  <c r="P77" i="5"/>
  <c r="P79" i="5" s="1"/>
  <c r="O77" i="5"/>
  <c r="O79" i="5" s="1"/>
  <c r="K77" i="5"/>
  <c r="J77" i="5"/>
  <c r="I77" i="5"/>
  <c r="I79" i="5" s="1"/>
  <c r="H77" i="5"/>
  <c r="G77" i="5"/>
  <c r="F77" i="5"/>
  <c r="Q77" i="5" s="1"/>
  <c r="C77" i="5"/>
  <c r="L77" i="5" s="1"/>
  <c r="Q73" i="5"/>
  <c r="L73" i="5"/>
  <c r="Q72" i="5"/>
  <c r="L72" i="5"/>
  <c r="Q71" i="5"/>
  <c r="L71" i="5"/>
  <c r="Q70" i="5"/>
  <c r="L70" i="5"/>
  <c r="Q69" i="5"/>
  <c r="L69" i="5"/>
  <c r="Q68" i="5"/>
  <c r="L68" i="5"/>
  <c r="Q67" i="5"/>
  <c r="L67" i="5"/>
  <c r="Q66" i="5"/>
  <c r="L66" i="5"/>
  <c r="Q65" i="5"/>
  <c r="L65" i="5"/>
  <c r="Q64" i="5"/>
  <c r="L64" i="5"/>
  <c r="Q63" i="5"/>
  <c r="L63" i="5"/>
  <c r="Q62" i="5"/>
  <c r="L62" i="5"/>
  <c r="Q61" i="5"/>
  <c r="L61" i="5"/>
  <c r="Q60" i="5"/>
  <c r="L60" i="5"/>
  <c r="Q59" i="5"/>
  <c r="L59" i="5"/>
  <c r="Q58" i="5"/>
  <c r="L58" i="5"/>
  <c r="Q57" i="5"/>
  <c r="L57" i="5"/>
  <c r="Q56" i="5"/>
  <c r="P56" i="5"/>
  <c r="O56" i="5"/>
  <c r="L56" i="5"/>
  <c r="K56" i="5"/>
  <c r="J56" i="5"/>
  <c r="I56" i="5"/>
  <c r="H56" i="5"/>
  <c r="G56" i="5"/>
  <c r="C56" i="5"/>
  <c r="Q55" i="5"/>
  <c r="L55" i="5"/>
  <c r="Q54" i="5"/>
  <c r="L54" i="5"/>
  <c r="Q51" i="5"/>
  <c r="L51" i="5"/>
  <c r="Q50" i="5"/>
  <c r="L50" i="5"/>
  <c r="Q49" i="5"/>
  <c r="L49" i="5"/>
  <c r="Q48" i="5"/>
  <c r="L48" i="5"/>
  <c r="Q47" i="5"/>
  <c r="L47" i="5"/>
  <c r="Q46" i="5"/>
  <c r="L46" i="5"/>
  <c r="Q45" i="5"/>
  <c r="L45" i="5"/>
  <c r="Q44" i="5"/>
  <c r="L44" i="5"/>
  <c r="Q43" i="5"/>
  <c r="L43" i="5"/>
  <c r="Q42" i="5"/>
  <c r="L42" i="5"/>
  <c r="Q41" i="5"/>
  <c r="L41" i="5"/>
  <c r="Q40" i="5"/>
  <c r="L40" i="5"/>
  <c r="Q39" i="5"/>
  <c r="L39" i="5"/>
  <c r="Q38" i="5"/>
  <c r="L38" i="5"/>
  <c r="Q37" i="5"/>
  <c r="L37" i="5"/>
  <c r="Q36" i="5"/>
  <c r="L36" i="5"/>
  <c r="Q35" i="5"/>
  <c r="L35" i="5"/>
  <c r="Q34" i="5"/>
  <c r="P34" i="5"/>
  <c r="O34" i="5"/>
  <c r="M34" i="5"/>
  <c r="K34" i="5"/>
  <c r="J34" i="5"/>
  <c r="I34" i="5"/>
  <c r="H34" i="5"/>
  <c r="G34" i="5"/>
  <c r="D34" i="5"/>
  <c r="C34" i="5"/>
  <c r="Q33" i="5"/>
  <c r="L33" i="5"/>
  <c r="L34" i="5" s="1"/>
  <c r="Q32" i="5"/>
  <c r="L32" i="5"/>
  <c r="Q29" i="5"/>
  <c r="L29" i="5"/>
  <c r="Q28" i="5"/>
  <c r="L28" i="5"/>
  <c r="Q27" i="5"/>
  <c r="L27" i="5"/>
  <c r="Q26" i="5"/>
  <c r="L26" i="5"/>
  <c r="Q25" i="5"/>
  <c r="L25" i="5"/>
  <c r="Q24" i="5"/>
  <c r="L24" i="5"/>
  <c r="Q23" i="5"/>
  <c r="L23" i="5"/>
  <c r="Q22" i="5"/>
  <c r="L22" i="5"/>
  <c r="Q21" i="5"/>
  <c r="L21" i="5"/>
  <c r="Q20" i="5"/>
  <c r="L20" i="5"/>
  <c r="Q19" i="5"/>
  <c r="L19" i="5"/>
  <c r="Q18" i="5"/>
  <c r="L18" i="5"/>
  <c r="Q17" i="5"/>
  <c r="L17" i="5"/>
  <c r="Q16" i="5"/>
  <c r="L16" i="5"/>
  <c r="Q15" i="5"/>
  <c r="L15" i="5"/>
  <c r="Q14" i="5"/>
  <c r="L14" i="5"/>
  <c r="Q13" i="5"/>
  <c r="L13" i="5"/>
  <c r="Q12" i="5"/>
  <c r="P12" i="5"/>
  <c r="O12" i="5"/>
  <c r="K12" i="5"/>
  <c r="J12" i="5"/>
  <c r="I12" i="5"/>
  <c r="H12" i="5"/>
  <c r="G12" i="5"/>
  <c r="C12" i="5"/>
  <c r="Q11" i="5"/>
  <c r="L11" i="5"/>
  <c r="Q10" i="5"/>
  <c r="L10" i="5"/>
  <c r="L12" i="5" s="1"/>
  <c r="L79" i="5" l="1"/>
  <c r="F79" i="5"/>
  <c r="Q79" i="5" s="1"/>
  <c r="L81" i="5"/>
  <c r="L85" i="5"/>
  <c r="L89" i="5"/>
  <c r="L93" i="5"/>
  <c r="L94" i="5"/>
  <c r="L78" i="5"/>
  <c r="C79" i="5"/>
  <c r="D82" i="5"/>
  <c r="L83" i="5"/>
  <c r="D86" i="5"/>
  <c r="L87" i="5"/>
  <c r="D90" i="5"/>
  <c r="L91" i="5"/>
  <c r="L95" i="5"/>
  <c r="S20" i="35" l="1"/>
  <c r="Q20" i="35"/>
  <c r="P20" i="35"/>
  <c r="T20" i="35" s="1"/>
  <c r="O20" i="35"/>
  <c r="N20" i="35"/>
  <c r="M20" i="35"/>
  <c r="K20" i="35"/>
  <c r="I20" i="35"/>
  <c r="G20" i="35"/>
  <c r="D20" i="35"/>
  <c r="C20" i="35"/>
  <c r="S19" i="35"/>
  <c r="Q19" i="35"/>
  <c r="P19" i="35"/>
  <c r="T19" i="35" s="1"/>
  <c r="O19" i="35"/>
  <c r="N19" i="35"/>
  <c r="M19" i="35"/>
  <c r="K19" i="35"/>
  <c r="I19" i="35"/>
  <c r="G19" i="35"/>
  <c r="D19" i="35"/>
  <c r="C19" i="35"/>
  <c r="T13" i="35"/>
  <c r="T12" i="35"/>
  <c r="M27" i="34"/>
  <c r="L27" i="34"/>
  <c r="K27" i="34"/>
  <c r="F27" i="34"/>
  <c r="C27" i="34"/>
  <c r="M26" i="34"/>
  <c r="L26" i="34"/>
  <c r="K26" i="34"/>
  <c r="F26" i="34"/>
  <c r="C26" i="34"/>
  <c r="H26" i="34" s="1"/>
  <c r="M25" i="34"/>
  <c r="L25" i="34"/>
  <c r="K25" i="34"/>
  <c r="F25" i="34"/>
  <c r="C25" i="34"/>
  <c r="M24" i="34"/>
  <c r="L24" i="34"/>
  <c r="K24" i="34"/>
  <c r="F24" i="34"/>
  <c r="C24" i="34"/>
  <c r="H24" i="34" s="1"/>
  <c r="H21" i="34"/>
  <c r="H20" i="34"/>
  <c r="H19" i="34"/>
  <c r="I19" i="34" s="1"/>
  <c r="H18" i="34"/>
  <c r="H15" i="34"/>
  <c r="D15" i="34"/>
  <c r="H14" i="34"/>
  <c r="D14" i="34"/>
  <c r="H13" i="34"/>
  <c r="I13" i="34" s="1"/>
  <c r="D13" i="34"/>
  <c r="H12" i="34"/>
  <c r="H25" i="34" l="1"/>
  <c r="I25" i="34" s="1"/>
  <c r="I15" i="34"/>
  <c r="I21" i="34"/>
  <c r="H27" i="34"/>
  <c r="I27" i="34" s="1"/>
  <c r="I26" i="34"/>
  <c r="I14" i="34"/>
  <c r="D25" i="34"/>
  <c r="D26" i="34"/>
  <c r="D27" i="34"/>
  <c r="I20" i="34"/>
  <c r="P15" i="4" l="1"/>
  <c r="X17" i="29" l="1"/>
  <c r="X16" i="29"/>
  <c r="X13" i="29"/>
  <c r="X12" i="29"/>
  <c r="D17" i="29"/>
  <c r="D16" i="29"/>
  <c r="D13" i="29"/>
  <c r="D12" i="29"/>
  <c r="D20" i="29" s="1"/>
  <c r="X17" i="26"/>
  <c r="X16" i="26"/>
  <c r="X13" i="26"/>
  <c r="X12" i="26"/>
  <c r="D16" i="26"/>
  <c r="D17" i="26"/>
  <c r="E17" i="26" s="1"/>
  <c r="D13" i="26"/>
  <c r="D12" i="26"/>
  <c r="D20" i="26" s="1"/>
  <c r="X17" i="18"/>
  <c r="X14" i="18"/>
  <c r="E17" i="29" l="1"/>
  <c r="D21" i="26"/>
  <c r="E21" i="26" s="1"/>
  <c r="D21" i="29"/>
  <c r="E21" i="29" s="1"/>
  <c r="E13" i="29"/>
  <c r="E13" i="26"/>
  <c r="X11" i="18"/>
  <c r="Q28" i="30"/>
  <c r="Q29" i="30"/>
  <c r="Q27" i="30"/>
  <c r="Q23" i="30"/>
  <c r="Q24" i="30"/>
  <c r="Q18" i="30"/>
  <c r="Q19" i="30"/>
  <c r="D23" i="30"/>
  <c r="D24" i="30" s="1"/>
  <c r="D18" i="30"/>
  <c r="D19" i="30" s="1"/>
  <c r="Q13" i="30"/>
  <c r="Q14" i="30"/>
  <c r="Q12" i="30"/>
  <c r="D13" i="30"/>
  <c r="D14" i="30" s="1"/>
  <c r="C29" i="30"/>
  <c r="C28" i="30"/>
  <c r="D28" i="30" s="1"/>
  <c r="C27" i="30"/>
  <c r="Q22" i="30"/>
  <c r="Q17" i="30"/>
  <c r="D29" i="30" l="1"/>
  <c r="P40" i="8"/>
  <c r="P41" i="8"/>
  <c r="P42" i="8"/>
  <c r="P43" i="8"/>
  <c r="P44" i="8"/>
  <c r="P39" i="8"/>
  <c r="P38" i="8"/>
  <c r="O40" i="8"/>
  <c r="O41" i="8"/>
  <c r="O42" i="8"/>
  <c r="O43" i="8"/>
  <c r="O44" i="8"/>
  <c r="O39" i="8"/>
  <c r="O38" i="8"/>
  <c r="K40" i="8"/>
  <c r="K41" i="8"/>
  <c r="K42" i="8"/>
  <c r="K43" i="8"/>
  <c r="K44" i="8"/>
  <c r="K39" i="8"/>
  <c r="K38" i="8"/>
  <c r="J40" i="8"/>
  <c r="J41" i="8"/>
  <c r="J42" i="8"/>
  <c r="J43" i="8"/>
  <c r="J44" i="8"/>
  <c r="J39" i="8"/>
  <c r="J38" i="8"/>
  <c r="I40" i="8"/>
  <c r="I41" i="8"/>
  <c r="I42" i="8"/>
  <c r="I43" i="8"/>
  <c r="I44" i="8"/>
  <c r="I39" i="8"/>
  <c r="I38" i="8"/>
  <c r="H40" i="8"/>
  <c r="H41" i="8"/>
  <c r="H42" i="8"/>
  <c r="H43" i="8"/>
  <c r="H44" i="8"/>
  <c r="H39" i="8"/>
  <c r="H38" i="8"/>
  <c r="G40" i="8"/>
  <c r="G41" i="8"/>
  <c r="G42" i="8"/>
  <c r="G43" i="8"/>
  <c r="G44" i="8"/>
  <c r="G39" i="8"/>
  <c r="G38" i="8"/>
  <c r="F40" i="8"/>
  <c r="F41" i="8"/>
  <c r="F42" i="8"/>
  <c r="F43" i="8"/>
  <c r="F44" i="8"/>
  <c r="F39" i="8"/>
  <c r="F38" i="8"/>
  <c r="C40" i="8"/>
  <c r="C41" i="8"/>
  <c r="C42" i="8"/>
  <c r="C43" i="8"/>
  <c r="C44" i="8"/>
  <c r="C39" i="8"/>
  <c r="C38" i="8"/>
  <c r="Q21" i="26" l="1"/>
  <c r="Q20" i="26"/>
  <c r="W21" i="29"/>
  <c r="V21" i="29"/>
  <c r="U21" i="29"/>
  <c r="T21" i="29"/>
  <c r="S21" i="29"/>
  <c r="R21" i="29"/>
  <c r="P21" i="29"/>
  <c r="O21" i="29"/>
  <c r="N21" i="29"/>
  <c r="M21" i="29"/>
  <c r="K21" i="29"/>
  <c r="H21" i="29"/>
  <c r="G21" i="29"/>
  <c r="C21" i="29"/>
  <c r="X21" i="29" s="1"/>
  <c r="W20" i="29"/>
  <c r="V20" i="29"/>
  <c r="U20" i="29"/>
  <c r="T20" i="29"/>
  <c r="S20" i="29"/>
  <c r="R20" i="29"/>
  <c r="Q20" i="29"/>
  <c r="P20" i="29"/>
  <c r="O20" i="29"/>
  <c r="N20" i="29"/>
  <c r="M20" i="29"/>
  <c r="K20" i="29"/>
  <c r="H20" i="29"/>
  <c r="G20" i="29"/>
  <c r="C20" i="29"/>
  <c r="X20" i="29" s="1"/>
  <c r="I17" i="29"/>
  <c r="I13" i="29"/>
  <c r="I13" i="26"/>
  <c r="J26" i="11"/>
  <c r="C57" i="11"/>
  <c r="F57" i="11"/>
  <c r="G57" i="11"/>
  <c r="H57" i="11"/>
  <c r="I57" i="11"/>
  <c r="M57" i="11"/>
  <c r="N57" i="11"/>
  <c r="O57" i="11"/>
  <c r="C58" i="11"/>
  <c r="F58" i="11"/>
  <c r="G58" i="11"/>
  <c r="H58" i="11"/>
  <c r="I58" i="11"/>
  <c r="J58" i="11" s="1"/>
  <c r="M58" i="11"/>
  <c r="N58" i="11"/>
  <c r="O58" i="11"/>
  <c r="J37" i="11"/>
  <c r="O44" i="11"/>
  <c r="O45" i="11"/>
  <c r="J44" i="11"/>
  <c r="J45" i="11"/>
  <c r="D45" i="11"/>
  <c r="D44" i="11"/>
  <c r="J31" i="11"/>
  <c r="O31" i="11"/>
  <c r="J32" i="11"/>
  <c r="O32" i="11"/>
  <c r="D32" i="11"/>
  <c r="D31" i="11"/>
  <c r="O18" i="11"/>
  <c r="O19" i="11"/>
  <c r="J18" i="11"/>
  <c r="J19" i="11"/>
  <c r="D19" i="11"/>
  <c r="D18" i="11"/>
  <c r="J14" i="10"/>
  <c r="O36" i="10"/>
  <c r="O28" i="10"/>
  <c r="O20" i="10"/>
  <c r="O13" i="10"/>
  <c r="O12" i="10"/>
  <c r="O10" i="10"/>
  <c r="J22" i="10"/>
  <c r="C37" i="10"/>
  <c r="J28" i="10"/>
  <c r="D30" i="10"/>
  <c r="N28" i="10"/>
  <c r="M28" i="10"/>
  <c r="I28" i="10"/>
  <c r="H28" i="10"/>
  <c r="G28" i="10"/>
  <c r="F28" i="10"/>
  <c r="C28" i="10"/>
  <c r="D31" i="10" s="1"/>
  <c r="F20" i="10"/>
  <c r="D22" i="10"/>
  <c r="D23" i="10"/>
  <c r="N20" i="10"/>
  <c r="M20" i="10"/>
  <c r="I20" i="10"/>
  <c r="H20" i="10"/>
  <c r="G20" i="10"/>
  <c r="C20" i="10"/>
  <c r="D21" i="10" s="1"/>
  <c r="J13" i="10"/>
  <c r="N12" i="10"/>
  <c r="M12" i="10"/>
  <c r="I12" i="10"/>
  <c r="H12" i="10"/>
  <c r="G12" i="10"/>
  <c r="F12" i="10"/>
  <c r="C12" i="10"/>
  <c r="D14" i="10" s="1"/>
  <c r="D15" i="10" l="1"/>
  <c r="D29" i="10"/>
  <c r="D13" i="10"/>
  <c r="J12" i="10"/>
  <c r="K13" i="10" s="1"/>
  <c r="J57" i="11"/>
  <c r="I21" i="29"/>
  <c r="J20" i="10"/>
  <c r="K22" i="10" s="1"/>
  <c r="D31" i="8"/>
  <c r="D32" i="8"/>
  <c r="D33" i="8"/>
  <c r="D34" i="8"/>
  <c r="D35" i="8"/>
  <c r="D30" i="8"/>
  <c r="L30" i="8"/>
  <c r="D22" i="8"/>
  <c r="D23" i="8"/>
  <c r="D24" i="8"/>
  <c r="D25" i="8"/>
  <c r="D26" i="8"/>
  <c r="D21" i="8"/>
  <c r="D13" i="8"/>
  <c r="D14" i="8"/>
  <c r="D15" i="8"/>
  <c r="D16" i="8"/>
  <c r="D17" i="8"/>
  <c r="D12" i="8"/>
  <c r="Q44" i="8"/>
  <c r="Q43" i="8"/>
  <c r="Q42" i="8"/>
  <c r="Q41" i="8"/>
  <c r="Q40" i="8"/>
  <c r="Q39" i="8"/>
  <c r="Q35" i="8"/>
  <c r="L35" i="8"/>
  <c r="Q34" i="8"/>
  <c r="L34" i="8"/>
  <c r="Q33" i="8"/>
  <c r="L33" i="8"/>
  <c r="Q32" i="8"/>
  <c r="L32" i="8"/>
  <c r="Q31" i="8"/>
  <c r="L31" i="8"/>
  <c r="Q30" i="8"/>
  <c r="Q29" i="8"/>
  <c r="L29" i="8"/>
  <c r="Q26" i="8"/>
  <c r="L26" i="8"/>
  <c r="Q25" i="8"/>
  <c r="L25" i="8"/>
  <c r="Q24" i="8"/>
  <c r="L24" i="8"/>
  <c r="Q23" i="8"/>
  <c r="L23" i="8"/>
  <c r="Q22" i="8"/>
  <c r="L22" i="8"/>
  <c r="Q21" i="8"/>
  <c r="L21" i="8"/>
  <c r="Q20" i="8"/>
  <c r="L20" i="8"/>
  <c r="Q17" i="8"/>
  <c r="L17" i="8"/>
  <c r="Q16" i="8"/>
  <c r="L16" i="8"/>
  <c r="Q15" i="8"/>
  <c r="L15" i="8"/>
  <c r="Q14" i="8"/>
  <c r="L14" i="8"/>
  <c r="Q13" i="8"/>
  <c r="L13" i="8"/>
  <c r="Q12" i="8"/>
  <c r="L12" i="8"/>
  <c r="Q11" i="8"/>
  <c r="L11" i="8"/>
  <c r="M21" i="8" l="1"/>
  <c r="M12" i="8"/>
  <c r="M22" i="8"/>
  <c r="M23" i="8"/>
  <c r="M32" i="8"/>
  <c r="D39" i="8"/>
  <c r="D43" i="8"/>
  <c r="M24" i="8"/>
  <c r="D44" i="8"/>
  <c r="M26" i="8"/>
  <c r="D40" i="8"/>
  <c r="M31" i="8"/>
  <c r="M33" i="8"/>
  <c r="D41" i="8"/>
  <c r="M25" i="8"/>
  <c r="D42" i="8"/>
  <c r="M35" i="8"/>
  <c r="M30" i="8"/>
  <c r="M34" i="8"/>
  <c r="M14" i="8"/>
  <c r="M16" i="8"/>
  <c r="M13" i="8"/>
  <c r="M15" i="8"/>
  <c r="M17" i="8"/>
  <c r="L40" i="8"/>
  <c r="L44" i="8"/>
  <c r="L41" i="8"/>
  <c r="L38" i="8"/>
  <c r="Q38" i="8"/>
  <c r="L42" i="8"/>
  <c r="L39" i="8"/>
  <c r="L43" i="8"/>
  <c r="M43" i="8" l="1"/>
  <c r="M39" i="8"/>
  <c r="M40" i="8"/>
  <c r="M44" i="8"/>
  <c r="M42" i="8"/>
  <c r="M41" i="8"/>
  <c r="V17" i="18" l="1"/>
  <c r="S17" i="18"/>
  <c r="R17" i="18"/>
  <c r="P17" i="18"/>
  <c r="N17" i="18"/>
  <c r="L17" i="18"/>
  <c r="J17" i="18"/>
  <c r="C17" i="18" l="1"/>
  <c r="I17" i="18"/>
  <c r="H17" i="18"/>
  <c r="U32" i="3" l="1"/>
  <c r="U33" i="3"/>
  <c r="U34" i="3"/>
  <c r="U35" i="3"/>
  <c r="U36" i="3"/>
  <c r="U37" i="3"/>
  <c r="U38" i="3"/>
  <c r="U22" i="3"/>
  <c r="U23" i="3"/>
  <c r="U24" i="3"/>
  <c r="U25" i="3"/>
  <c r="U26" i="3"/>
  <c r="U27" i="3"/>
  <c r="U28" i="3"/>
  <c r="U12" i="3"/>
  <c r="U13" i="3"/>
  <c r="U14" i="3"/>
  <c r="U15" i="3"/>
  <c r="U16" i="3"/>
  <c r="U17" i="3"/>
  <c r="U18" i="3"/>
  <c r="S42" i="3"/>
  <c r="S43" i="3"/>
  <c r="S44" i="3"/>
  <c r="S45" i="3"/>
  <c r="S46" i="3"/>
  <c r="S47" i="3"/>
  <c r="S48" i="3"/>
  <c r="P42" i="3"/>
  <c r="P43" i="3"/>
  <c r="P44" i="3"/>
  <c r="P45" i="3"/>
  <c r="P46" i="3"/>
  <c r="P47" i="3"/>
  <c r="P48" i="3"/>
  <c r="N42" i="3"/>
  <c r="N43" i="3"/>
  <c r="N44" i="3"/>
  <c r="N45" i="3"/>
  <c r="N46" i="3"/>
  <c r="N47" i="3"/>
  <c r="N48" i="3"/>
  <c r="L42" i="3"/>
  <c r="L43" i="3"/>
  <c r="L44" i="3"/>
  <c r="L45" i="3"/>
  <c r="L46" i="3"/>
  <c r="L47" i="3"/>
  <c r="L48" i="3"/>
  <c r="J42" i="3"/>
  <c r="J43" i="3"/>
  <c r="J44" i="3"/>
  <c r="J45" i="3"/>
  <c r="J46" i="3"/>
  <c r="J47" i="3"/>
  <c r="J48" i="3"/>
  <c r="C24" i="4" l="1"/>
  <c r="G15" i="4"/>
  <c r="D16" i="4"/>
  <c r="C15" i="4"/>
  <c r="I42" i="3" l="1"/>
  <c r="I43" i="3"/>
  <c r="I44" i="3"/>
  <c r="I45" i="3"/>
  <c r="I46" i="3"/>
  <c r="I47" i="3"/>
  <c r="I48" i="3"/>
  <c r="H42" i="3"/>
  <c r="H43" i="3"/>
  <c r="H44" i="3"/>
  <c r="H45" i="3"/>
  <c r="H46" i="3"/>
  <c r="H47" i="3"/>
  <c r="H48" i="3"/>
  <c r="G42" i="3"/>
  <c r="G43" i="3"/>
  <c r="G44" i="3"/>
  <c r="G45" i="3"/>
  <c r="G46" i="3"/>
  <c r="G47" i="3"/>
  <c r="G48" i="3"/>
  <c r="F42" i="3"/>
  <c r="U42" i="3" s="1"/>
  <c r="F43" i="3"/>
  <c r="U43" i="3" s="1"/>
  <c r="F44" i="3"/>
  <c r="U44" i="3" s="1"/>
  <c r="F45" i="3"/>
  <c r="U45" i="3" s="1"/>
  <c r="F46" i="3"/>
  <c r="U46" i="3" s="1"/>
  <c r="F47" i="3"/>
  <c r="U47" i="3" s="1"/>
  <c r="F48" i="3"/>
  <c r="U48" i="3" s="1"/>
  <c r="C42" i="3"/>
  <c r="C43" i="3"/>
  <c r="C44" i="3"/>
  <c r="C45" i="3"/>
  <c r="C46" i="3"/>
  <c r="C47" i="3"/>
  <c r="C48" i="3"/>
  <c r="D32" i="3"/>
  <c r="D33" i="3" s="1"/>
  <c r="D34" i="3" s="1"/>
  <c r="D35" i="3" s="1"/>
  <c r="D36" i="3" s="1"/>
  <c r="D37" i="3" s="1"/>
  <c r="D38" i="3" s="1"/>
  <c r="D12" i="3" l="1"/>
  <c r="D13" i="3" s="1"/>
  <c r="D14" i="3" s="1"/>
  <c r="D15" i="3" s="1"/>
  <c r="D16" i="3" s="1"/>
  <c r="D17" i="3" s="1"/>
  <c r="D18" i="3" s="1"/>
  <c r="D22" i="3" l="1"/>
  <c r="D23" i="3" s="1"/>
  <c r="D24" i="3" s="1"/>
  <c r="D25" i="3" s="1"/>
  <c r="D26" i="3" s="1"/>
  <c r="D27" i="3" s="1"/>
  <c r="D28" i="3" s="1"/>
  <c r="T21" i="26" l="1"/>
  <c r="U21" i="26"/>
  <c r="V21" i="26"/>
  <c r="W21" i="26"/>
  <c r="T20" i="26"/>
  <c r="U20" i="26"/>
  <c r="V20" i="26"/>
  <c r="W20" i="26"/>
  <c r="S21" i="26"/>
  <c r="S20" i="26"/>
  <c r="R21" i="26"/>
  <c r="R20" i="26"/>
  <c r="P21" i="26"/>
  <c r="P20" i="26"/>
  <c r="O21" i="26"/>
  <c r="O20" i="26"/>
  <c r="N21" i="26"/>
  <c r="N20" i="26"/>
  <c r="M21" i="26"/>
  <c r="M20" i="26"/>
  <c r="K21" i="26"/>
  <c r="K20" i="26"/>
  <c r="H21" i="26"/>
  <c r="H20" i="26"/>
  <c r="G21" i="26"/>
  <c r="G20" i="26"/>
  <c r="C21" i="26"/>
  <c r="X21" i="26" s="1"/>
  <c r="C20" i="26"/>
  <c r="X20" i="26" s="1"/>
  <c r="I21" i="26" l="1"/>
  <c r="I17" i="26"/>
  <c r="O39" i="11" l="1"/>
  <c r="O54" i="11"/>
  <c r="O55" i="11"/>
  <c r="O56" i="11"/>
  <c r="M54" i="11"/>
  <c r="N54" i="11"/>
  <c r="M55" i="11"/>
  <c r="N55" i="11"/>
  <c r="M56" i="11"/>
  <c r="N56" i="11"/>
  <c r="I54" i="11"/>
  <c r="I55" i="11"/>
  <c r="I56" i="11"/>
  <c r="H54" i="11"/>
  <c r="H55" i="11"/>
  <c r="H56" i="11"/>
  <c r="G54" i="11"/>
  <c r="G55" i="11"/>
  <c r="G56" i="11"/>
  <c r="F54" i="11"/>
  <c r="F55" i="11"/>
  <c r="F56" i="11"/>
  <c r="C54" i="11"/>
  <c r="C55" i="11"/>
  <c r="J55" i="11" s="1"/>
  <c r="C56" i="11"/>
  <c r="O41" i="11"/>
  <c r="O42" i="11"/>
  <c r="O43" i="11"/>
  <c r="O46" i="11"/>
  <c r="J41" i="11"/>
  <c r="J42" i="11"/>
  <c r="D42" i="11"/>
  <c r="D41" i="11"/>
  <c r="O28" i="11"/>
  <c r="O29" i="11"/>
  <c r="O30" i="11"/>
  <c r="O33" i="11"/>
  <c r="J28" i="11"/>
  <c r="J29" i="11"/>
  <c r="J30" i="11"/>
  <c r="D29" i="11"/>
  <c r="D28" i="11"/>
  <c r="O15" i="11"/>
  <c r="O16" i="11"/>
  <c r="O17" i="11"/>
  <c r="J15" i="11"/>
  <c r="J16" i="11"/>
  <c r="D11" i="11"/>
  <c r="D16" i="11"/>
  <c r="D15" i="11"/>
  <c r="J56" i="11" l="1"/>
  <c r="J54" i="11"/>
  <c r="D32" i="7" l="1"/>
  <c r="X16" i="4"/>
  <c r="D17" i="4"/>
  <c r="S23" i="9" l="1"/>
  <c r="S22" i="9"/>
  <c r="Q23" i="9"/>
  <c r="O23" i="9"/>
  <c r="M23" i="9"/>
  <c r="K23" i="9"/>
  <c r="G23" i="9"/>
  <c r="H23" i="9"/>
  <c r="I23" i="9"/>
  <c r="F23" i="9"/>
  <c r="F22" i="9"/>
  <c r="C23" i="9"/>
  <c r="V24" i="4"/>
  <c r="S24" i="4"/>
  <c r="R24" i="4"/>
  <c r="P24" i="4"/>
  <c r="L24" i="4"/>
  <c r="J24" i="4"/>
  <c r="S15" i="4"/>
  <c r="V15" i="4"/>
  <c r="R15" i="4"/>
  <c r="N15" i="4"/>
  <c r="L15" i="4"/>
  <c r="J15" i="4"/>
  <c r="O31" i="7"/>
  <c r="G23" i="7"/>
  <c r="N24" i="4"/>
  <c r="D26" i="4"/>
  <c r="D25" i="4"/>
  <c r="G24" i="4"/>
  <c r="H15" i="4"/>
  <c r="F41" i="3" l="1"/>
  <c r="C41" i="3"/>
  <c r="D42" i="3" s="1"/>
  <c r="D43" i="3" s="1"/>
  <c r="D44" i="3" s="1"/>
  <c r="D45" i="3" s="1"/>
  <c r="D46" i="3" s="1"/>
  <c r="D47" i="3" s="1"/>
  <c r="D48" i="3" s="1"/>
  <c r="J11" i="11" l="1"/>
  <c r="O51" i="11" l="1"/>
  <c r="O52" i="11"/>
  <c r="O53" i="11"/>
  <c r="O59" i="11"/>
  <c r="H51" i="11"/>
  <c r="H52" i="11"/>
  <c r="H53" i="11"/>
  <c r="H59" i="11"/>
  <c r="G51" i="11"/>
  <c r="G52" i="11"/>
  <c r="G53" i="11"/>
  <c r="G59" i="11"/>
  <c r="F51" i="11"/>
  <c r="F52" i="11"/>
  <c r="F53" i="11"/>
  <c r="F59" i="11"/>
  <c r="C51" i="11"/>
  <c r="C52" i="11"/>
  <c r="C53" i="11"/>
  <c r="C59" i="11"/>
  <c r="I51" i="11"/>
  <c r="I52" i="11"/>
  <c r="I53" i="11"/>
  <c r="I59" i="11"/>
  <c r="N51" i="11"/>
  <c r="N52" i="11"/>
  <c r="N53" i="11"/>
  <c r="N59" i="11"/>
  <c r="M51" i="11"/>
  <c r="M52" i="11"/>
  <c r="M53" i="11"/>
  <c r="O38" i="11"/>
  <c r="O40" i="11"/>
  <c r="J38" i="11"/>
  <c r="J39" i="11"/>
  <c r="J40" i="11"/>
  <c r="J43" i="11"/>
  <c r="J46" i="11"/>
  <c r="D38" i="11"/>
  <c r="D39" i="11"/>
  <c r="D40" i="11"/>
  <c r="D43" i="11"/>
  <c r="D46" i="11"/>
  <c r="O13" i="11"/>
  <c r="O14" i="11"/>
  <c r="O20" i="11"/>
  <c r="J20" i="11"/>
  <c r="J12" i="11"/>
  <c r="J13" i="11"/>
  <c r="J14" i="11"/>
  <c r="J17" i="11"/>
  <c r="D12" i="11"/>
  <c r="D13" i="11"/>
  <c r="D14" i="11"/>
  <c r="D17" i="11"/>
  <c r="D20" i="11"/>
  <c r="O25" i="11"/>
  <c r="O26" i="11"/>
  <c r="O27" i="11"/>
  <c r="J25" i="11"/>
  <c r="J27" i="11"/>
  <c r="J33" i="11"/>
  <c r="D25" i="11"/>
  <c r="D26" i="11"/>
  <c r="D27" i="11"/>
  <c r="D30" i="11"/>
  <c r="D33" i="11"/>
  <c r="J59" i="11" l="1"/>
  <c r="J51" i="11"/>
  <c r="J52" i="11"/>
  <c r="J53" i="11"/>
  <c r="O21" i="10"/>
  <c r="O22" i="10"/>
  <c r="O23" i="10"/>
  <c r="O37" i="10"/>
  <c r="O38" i="10"/>
  <c r="O39" i="10"/>
  <c r="N37" i="10"/>
  <c r="N38" i="10"/>
  <c r="N39" i="10"/>
  <c r="M37" i="10"/>
  <c r="M38" i="10"/>
  <c r="M39" i="10"/>
  <c r="I37" i="10"/>
  <c r="I38" i="10"/>
  <c r="I39" i="10"/>
  <c r="H37" i="10"/>
  <c r="H38" i="10"/>
  <c r="H39" i="10"/>
  <c r="G37" i="10"/>
  <c r="G38" i="10"/>
  <c r="G39" i="10"/>
  <c r="F37" i="10"/>
  <c r="F38" i="10"/>
  <c r="F39" i="10"/>
  <c r="J37" i="10"/>
  <c r="C38" i="10"/>
  <c r="C39" i="10"/>
  <c r="J21" i="10"/>
  <c r="K21" i="10" s="1"/>
  <c r="J23" i="10"/>
  <c r="K23" i="10" s="1"/>
  <c r="J39" i="10" l="1"/>
  <c r="J38" i="10"/>
  <c r="C34" i="10" l="1"/>
  <c r="O29" i="10"/>
  <c r="O30" i="10"/>
  <c r="O31" i="10"/>
  <c r="J29" i="10"/>
  <c r="K29" i="10" s="1"/>
  <c r="J30" i="10"/>
  <c r="K30" i="10" s="1"/>
  <c r="J31" i="10"/>
  <c r="K31" i="10" s="1"/>
  <c r="O14" i="10"/>
  <c r="O15" i="10"/>
  <c r="K14" i="10"/>
  <c r="J15" i="10"/>
  <c r="K15" i="10" s="1"/>
  <c r="J10" i="10"/>
  <c r="S18" i="9" l="1"/>
  <c r="S13" i="9"/>
  <c r="D18" i="9"/>
  <c r="D13" i="9"/>
  <c r="D24" i="7"/>
  <c r="D16" i="7"/>
  <c r="I22" i="6"/>
  <c r="G14" i="6"/>
  <c r="D15" i="6"/>
  <c r="C14" i="6"/>
  <c r="S33" i="4"/>
  <c r="R33" i="4"/>
  <c r="P33" i="4"/>
  <c r="L33" i="4"/>
  <c r="J33" i="4"/>
  <c r="N33" i="4"/>
  <c r="J38" i="4"/>
  <c r="L38" i="4"/>
  <c r="N38" i="4"/>
  <c r="P38" i="4"/>
  <c r="R38" i="4"/>
  <c r="S38" i="4"/>
  <c r="J39" i="4"/>
  <c r="L39" i="4"/>
  <c r="N39" i="4"/>
  <c r="P39" i="4"/>
  <c r="R39" i="4"/>
  <c r="S39" i="4"/>
  <c r="J40" i="4"/>
  <c r="L40" i="4"/>
  <c r="N40" i="4"/>
  <c r="P40" i="4"/>
  <c r="R40" i="4"/>
  <c r="S40" i="4"/>
  <c r="J41" i="4"/>
  <c r="L41" i="4"/>
  <c r="N41" i="4"/>
  <c r="P41" i="4"/>
  <c r="R41" i="4"/>
  <c r="S41" i="4"/>
  <c r="J43" i="4"/>
  <c r="L43" i="4"/>
  <c r="N43" i="4"/>
  <c r="P43" i="4"/>
  <c r="R43" i="4"/>
  <c r="S43" i="4"/>
  <c r="J44" i="4"/>
  <c r="L44" i="4"/>
  <c r="N44" i="4"/>
  <c r="P44" i="4"/>
  <c r="R44" i="4"/>
  <c r="S44" i="4"/>
  <c r="I33" i="4"/>
  <c r="D34" i="4"/>
  <c r="S41" i="3"/>
  <c r="L41" i="3"/>
  <c r="J41" i="3"/>
  <c r="Q39" i="7" l="1"/>
  <c r="Q31" i="7"/>
  <c r="M31" i="7"/>
  <c r="K31" i="7"/>
  <c r="I31" i="7"/>
  <c r="H31" i="7"/>
  <c r="G31" i="7"/>
  <c r="F31" i="7"/>
  <c r="C31" i="7"/>
  <c r="Q23" i="7"/>
  <c r="O23" i="7"/>
  <c r="M23" i="7"/>
  <c r="K23" i="7"/>
  <c r="I23" i="7"/>
  <c r="H23" i="7"/>
  <c r="F23" i="7"/>
  <c r="C23" i="7"/>
  <c r="Q15" i="7"/>
  <c r="O15" i="7"/>
  <c r="M15" i="7"/>
  <c r="K15" i="7"/>
  <c r="I15" i="7"/>
  <c r="H15" i="7"/>
  <c r="G15" i="7"/>
  <c r="F15" i="7"/>
  <c r="C15" i="7"/>
  <c r="W38" i="6"/>
  <c r="W30" i="6"/>
  <c r="U30" i="6"/>
  <c r="R30" i="6"/>
  <c r="Q30" i="6"/>
  <c r="O30" i="6"/>
  <c r="M30" i="6"/>
  <c r="K30" i="6"/>
  <c r="I30" i="6"/>
  <c r="H30" i="6"/>
  <c r="G30" i="6"/>
  <c r="F30" i="6"/>
  <c r="C30" i="6"/>
  <c r="W22" i="6"/>
  <c r="U22" i="6"/>
  <c r="R22" i="6"/>
  <c r="Q22" i="6"/>
  <c r="O22" i="6"/>
  <c r="M22" i="6"/>
  <c r="K22" i="6"/>
  <c r="H22" i="6"/>
  <c r="G22" i="6"/>
  <c r="F22" i="6"/>
  <c r="C22" i="6"/>
  <c r="W14" i="6"/>
  <c r="U14" i="6"/>
  <c r="R14" i="6"/>
  <c r="Q14" i="6"/>
  <c r="O14" i="6"/>
  <c r="M14" i="6"/>
  <c r="K14" i="6"/>
  <c r="I14" i="6"/>
  <c r="H14" i="6"/>
  <c r="F14" i="6"/>
  <c r="V33" i="4"/>
  <c r="H33" i="4"/>
  <c r="G33" i="4"/>
  <c r="F33" i="4"/>
  <c r="X33" i="4" s="1"/>
  <c r="D35" i="4"/>
  <c r="C33" i="4"/>
  <c r="I24" i="4"/>
  <c r="H24" i="4"/>
  <c r="F24" i="4"/>
  <c r="X24" i="4" s="1"/>
  <c r="O50" i="11" l="1"/>
  <c r="N50" i="11"/>
  <c r="I50" i="11"/>
  <c r="H50" i="11"/>
  <c r="G50" i="11"/>
  <c r="F50" i="11"/>
  <c r="C50" i="11"/>
  <c r="O49" i="11"/>
  <c r="N49" i="11"/>
  <c r="I49" i="11"/>
  <c r="H49" i="11"/>
  <c r="G49" i="11"/>
  <c r="F49" i="11"/>
  <c r="C49" i="11"/>
  <c r="O37" i="11"/>
  <c r="D37" i="11"/>
  <c r="O36" i="11"/>
  <c r="J36" i="11"/>
  <c r="O24" i="11"/>
  <c r="J24" i="11"/>
  <c r="D24" i="11"/>
  <c r="O23" i="11"/>
  <c r="J23" i="11"/>
  <c r="M59" i="11"/>
  <c r="O12" i="11"/>
  <c r="O11" i="11"/>
  <c r="M50" i="11"/>
  <c r="O10" i="11"/>
  <c r="M49" i="11"/>
  <c r="J10" i="11"/>
  <c r="O35" i="10"/>
  <c r="N35" i="10"/>
  <c r="I35" i="10"/>
  <c r="H35" i="10"/>
  <c r="G35" i="10"/>
  <c r="F35" i="10"/>
  <c r="C35" i="10"/>
  <c r="C36" i="10" s="1"/>
  <c r="O34" i="10"/>
  <c r="N34" i="10"/>
  <c r="I34" i="10"/>
  <c r="H34" i="10"/>
  <c r="H36" i="10" s="1"/>
  <c r="G34" i="10"/>
  <c r="G36" i="10" s="1"/>
  <c r="F34" i="10"/>
  <c r="O27" i="10"/>
  <c r="J27" i="10"/>
  <c r="O26" i="10"/>
  <c r="J26" i="10"/>
  <c r="O19" i="10"/>
  <c r="J19" i="10"/>
  <c r="O18" i="10"/>
  <c r="J18" i="10"/>
  <c r="O11" i="10"/>
  <c r="M35" i="10"/>
  <c r="J11" i="10"/>
  <c r="M34" i="10"/>
  <c r="Q22" i="9"/>
  <c r="O22" i="9"/>
  <c r="M22" i="9"/>
  <c r="K22" i="9"/>
  <c r="I22" i="9"/>
  <c r="H22" i="9"/>
  <c r="G22" i="9"/>
  <c r="C22" i="9"/>
  <c r="S21" i="9"/>
  <c r="Q21" i="9"/>
  <c r="O21" i="9"/>
  <c r="M21" i="9"/>
  <c r="K21" i="9"/>
  <c r="I21" i="9"/>
  <c r="H21" i="9"/>
  <c r="G21" i="9"/>
  <c r="F21" i="9"/>
  <c r="C21" i="9"/>
  <c r="S17" i="9"/>
  <c r="D17" i="9"/>
  <c r="S16" i="9"/>
  <c r="S12" i="9"/>
  <c r="D12" i="9"/>
  <c r="S11" i="9"/>
  <c r="Q41" i="7"/>
  <c r="O41" i="7"/>
  <c r="M41" i="7"/>
  <c r="K41" i="7"/>
  <c r="I41" i="7"/>
  <c r="H41" i="7"/>
  <c r="G41" i="7"/>
  <c r="F41" i="7"/>
  <c r="C41" i="7"/>
  <c r="Q40" i="7"/>
  <c r="O40" i="7"/>
  <c r="M40" i="7"/>
  <c r="K40" i="7"/>
  <c r="I40" i="7"/>
  <c r="H40" i="7"/>
  <c r="G40" i="7"/>
  <c r="F40" i="7"/>
  <c r="C40" i="7"/>
  <c r="Q38" i="7"/>
  <c r="O38" i="7"/>
  <c r="M38" i="7"/>
  <c r="K38" i="7"/>
  <c r="I38" i="7"/>
  <c r="H38" i="7"/>
  <c r="G38" i="7"/>
  <c r="F38" i="7"/>
  <c r="C38" i="7"/>
  <c r="Q37" i="7"/>
  <c r="O37" i="7"/>
  <c r="M37" i="7"/>
  <c r="K37" i="7"/>
  <c r="I37" i="7"/>
  <c r="H37" i="7"/>
  <c r="G37" i="7"/>
  <c r="F37" i="7"/>
  <c r="C37" i="7"/>
  <c r="Q36" i="7"/>
  <c r="O36" i="7"/>
  <c r="M36" i="7"/>
  <c r="K36" i="7"/>
  <c r="I36" i="7"/>
  <c r="H36" i="7"/>
  <c r="G36" i="7"/>
  <c r="F36" i="7"/>
  <c r="C36" i="7"/>
  <c r="Q33" i="7"/>
  <c r="D33" i="7"/>
  <c r="Q32" i="7"/>
  <c r="Q30" i="7"/>
  <c r="Q29" i="7"/>
  <c r="Q28" i="7"/>
  <c r="Q25" i="7"/>
  <c r="D25" i="7"/>
  <c r="Q24" i="7"/>
  <c r="Q22" i="7"/>
  <c r="Q21" i="7"/>
  <c r="Q20" i="7"/>
  <c r="Q17" i="7"/>
  <c r="D17" i="7"/>
  <c r="Q16" i="7"/>
  <c r="Q14" i="7"/>
  <c r="Q13" i="7"/>
  <c r="Q12" i="7"/>
  <c r="W40" i="6"/>
  <c r="U40" i="6"/>
  <c r="R40" i="6"/>
  <c r="Q40" i="6"/>
  <c r="O40" i="6"/>
  <c r="M40" i="6"/>
  <c r="K40" i="6"/>
  <c r="I40" i="6"/>
  <c r="H40" i="6"/>
  <c r="G40" i="6"/>
  <c r="F40" i="6"/>
  <c r="C40" i="6"/>
  <c r="W39" i="6"/>
  <c r="U39" i="6"/>
  <c r="R39" i="6"/>
  <c r="Q39" i="6"/>
  <c r="O39" i="6"/>
  <c r="M39" i="6"/>
  <c r="K39" i="6"/>
  <c r="I39" i="6"/>
  <c r="H39" i="6"/>
  <c r="G39" i="6"/>
  <c r="F39" i="6"/>
  <c r="C39" i="6"/>
  <c r="W37" i="6"/>
  <c r="U37" i="6"/>
  <c r="R37" i="6"/>
  <c r="Q37" i="6"/>
  <c r="O37" i="6"/>
  <c r="M37" i="6"/>
  <c r="K37" i="6"/>
  <c r="I37" i="6"/>
  <c r="H37" i="6"/>
  <c r="G37" i="6"/>
  <c r="F37" i="6"/>
  <c r="C37" i="6"/>
  <c r="W36" i="6"/>
  <c r="U36" i="6"/>
  <c r="R36" i="6"/>
  <c r="Q36" i="6"/>
  <c r="O36" i="6"/>
  <c r="M36" i="6"/>
  <c r="K36" i="6"/>
  <c r="I36" i="6"/>
  <c r="H36" i="6"/>
  <c r="G36" i="6"/>
  <c r="F36" i="6"/>
  <c r="C36" i="6"/>
  <c r="W35" i="6"/>
  <c r="U35" i="6"/>
  <c r="R35" i="6"/>
  <c r="Q35" i="6"/>
  <c r="O35" i="6"/>
  <c r="M35" i="6"/>
  <c r="K35" i="6"/>
  <c r="K38" i="6" s="1"/>
  <c r="I35" i="6"/>
  <c r="H35" i="6"/>
  <c r="G35" i="6"/>
  <c r="F35" i="6"/>
  <c r="F38" i="6" s="1"/>
  <c r="C35" i="6"/>
  <c r="W32" i="6"/>
  <c r="D32" i="6"/>
  <c r="W31" i="6"/>
  <c r="D31" i="6"/>
  <c r="W29" i="6"/>
  <c r="W28" i="6"/>
  <c r="W27" i="6"/>
  <c r="W24" i="6"/>
  <c r="D24" i="6"/>
  <c r="W23" i="6"/>
  <c r="D23" i="6"/>
  <c r="W21" i="6"/>
  <c r="W20" i="6"/>
  <c r="W19" i="6"/>
  <c r="W16" i="6"/>
  <c r="D16" i="6"/>
  <c r="W15" i="6"/>
  <c r="W13" i="6"/>
  <c r="W12" i="6"/>
  <c r="W11" i="6"/>
  <c r="V44" i="4"/>
  <c r="I44" i="4"/>
  <c r="H44" i="4"/>
  <c r="G44" i="4"/>
  <c r="F44" i="4"/>
  <c r="X44" i="4" s="1"/>
  <c r="C44" i="4"/>
  <c r="V43" i="4"/>
  <c r="I43" i="4"/>
  <c r="H43" i="4"/>
  <c r="G43" i="4"/>
  <c r="F43" i="4"/>
  <c r="X43" i="4" s="1"/>
  <c r="C43" i="4"/>
  <c r="V41" i="4"/>
  <c r="I41" i="4"/>
  <c r="H41" i="4"/>
  <c r="G41" i="4"/>
  <c r="F41" i="4"/>
  <c r="X41" i="4" s="1"/>
  <c r="C41" i="4"/>
  <c r="V40" i="4"/>
  <c r="I40" i="4"/>
  <c r="H40" i="4"/>
  <c r="G40" i="4"/>
  <c r="F40" i="4"/>
  <c r="X40" i="4" s="1"/>
  <c r="C40" i="4"/>
  <c r="V39" i="4"/>
  <c r="I39" i="4"/>
  <c r="H39" i="4"/>
  <c r="G39" i="4"/>
  <c r="F39" i="4"/>
  <c r="X39" i="4" s="1"/>
  <c r="C39" i="4"/>
  <c r="V38" i="4"/>
  <c r="S42" i="4"/>
  <c r="P42" i="4"/>
  <c r="L42" i="4"/>
  <c r="J42" i="4"/>
  <c r="I38" i="4"/>
  <c r="H38" i="4"/>
  <c r="G38" i="4"/>
  <c r="F38" i="4"/>
  <c r="C38" i="4"/>
  <c r="X35" i="4"/>
  <c r="X34" i="4"/>
  <c r="X32" i="4"/>
  <c r="X31" i="4"/>
  <c r="X30" i="4"/>
  <c r="X29" i="4"/>
  <c r="X26" i="4"/>
  <c r="X25" i="4"/>
  <c r="X23" i="4"/>
  <c r="X22" i="4"/>
  <c r="X21" i="4"/>
  <c r="X20" i="4"/>
  <c r="X17" i="4"/>
  <c r="I15" i="4"/>
  <c r="F15" i="4"/>
  <c r="X15" i="4" s="1"/>
  <c r="X14" i="4"/>
  <c r="X13" i="4"/>
  <c r="X12" i="4"/>
  <c r="X11" i="4"/>
  <c r="P41" i="3"/>
  <c r="N41" i="3"/>
  <c r="I41" i="3"/>
  <c r="H41" i="3"/>
  <c r="G41" i="3"/>
  <c r="U41" i="3"/>
  <c r="U31" i="3"/>
  <c r="U21" i="3"/>
  <c r="U11" i="3"/>
  <c r="I36" i="10" l="1"/>
  <c r="M36" i="10"/>
  <c r="F36" i="10"/>
  <c r="N36" i="10"/>
  <c r="K32" i="11"/>
  <c r="K31" i="11"/>
  <c r="J36" i="10"/>
  <c r="D37" i="10"/>
  <c r="D39" i="10"/>
  <c r="D38" i="10"/>
  <c r="K44" i="11"/>
  <c r="K45" i="11"/>
  <c r="D58" i="11"/>
  <c r="D57" i="11"/>
  <c r="K18" i="11"/>
  <c r="K19" i="11"/>
  <c r="K11" i="11"/>
  <c r="K41" i="11"/>
  <c r="K42" i="11"/>
  <c r="K43" i="11"/>
  <c r="K28" i="11"/>
  <c r="K30" i="11"/>
  <c r="K29" i="11"/>
  <c r="K33" i="11"/>
  <c r="K16" i="11"/>
  <c r="K15" i="11"/>
  <c r="K17" i="11"/>
  <c r="D54" i="11"/>
  <c r="D56" i="11"/>
  <c r="D55" i="11"/>
  <c r="D22" i="9"/>
  <c r="D23" i="9"/>
  <c r="F39" i="7"/>
  <c r="H38" i="6"/>
  <c r="K40" i="11"/>
  <c r="K38" i="11"/>
  <c r="K39" i="11"/>
  <c r="K46" i="11"/>
  <c r="K27" i="11"/>
  <c r="K25" i="11"/>
  <c r="K26" i="11"/>
  <c r="D53" i="11"/>
  <c r="D52" i="11"/>
  <c r="D59" i="11"/>
  <c r="D51" i="11"/>
  <c r="K12" i="11"/>
  <c r="K20" i="11"/>
  <c r="K14" i="11"/>
  <c r="K13" i="11"/>
  <c r="Q38" i="6"/>
  <c r="G42" i="4"/>
  <c r="K37" i="11"/>
  <c r="J50" i="11"/>
  <c r="D50" i="11"/>
  <c r="K24" i="11"/>
  <c r="J49" i="11"/>
  <c r="J35" i="10"/>
  <c r="I38" i="6"/>
  <c r="K39" i="7"/>
  <c r="D40" i="7"/>
  <c r="H39" i="7"/>
  <c r="I39" i="7"/>
  <c r="R38" i="6"/>
  <c r="M38" i="6"/>
  <c r="I42" i="4"/>
  <c r="H42" i="4"/>
  <c r="N42" i="4"/>
  <c r="C42" i="4"/>
  <c r="D43" i="4"/>
  <c r="D44" i="4"/>
  <c r="X38" i="4"/>
  <c r="F42" i="4"/>
  <c r="X42" i="4" s="1"/>
  <c r="G38" i="6"/>
  <c r="M39" i="7"/>
  <c r="O39" i="7"/>
  <c r="O38" i="6"/>
  <c r="R42" i="4"/>
  <c r="U38" i="6"/>
  <c r="C39" i="7"/>
  <c r="J34" i="10"/>
  <c r="V42" i="4"/>
  <c r="C38" i="6"/>
  <c r="D41" i="7"/>
  <c r="D39" i="6"/>
  <c r="D40" i="6"/>
  <c r="G39" i="7"/>
  <c r="K58" i="11" l="1"/>
  <c r="K57" i="11"/>
  <c r="K37" i="10"/>
  <c r="K39" i="10"/>
  <c r="K38" i="10"/>
  <c r="K55" i="11"/>
  <c r="K56" i="11"/>
  <c r="K54" i="11"/>
  <c r="K59" i="11"/>
  <c r="K51" i="11"/>
  <c r="K53" i="11"/>
  <c r="K52" i="11"/>
  <c r="K50" i="11"/>
  <c r="D20" i="34"/>
  <c r="D19" i="34"/>
  <c r="D21" i="34"/>
  <c r="M84" i="5"/>
  <c r="M90" i="5"/>
  <c r="M93" i="5"/>
  <c r="M88" i="5"/>
  <c r="M82" i="5"/>
  <c r="M81" i="5"/>
  <c r="M86" i="5"/>
  <c r="M94" i="5"/>
  <c r="M96" i="5"/>
  <c r="M83" i="5"/>
  <c r="M85" i="5"/>
  <c r="M89" i="5"/>
  <c r="M91" i="5"/>
  <c r="M92" i="5"/>
  <c r="M87" i="5"/>
  <c r="M80" i="5"/>
  <c r="M95" i="5"/>
  <c r="D26" i="5"/>
  <c r="D29" i="5"/>
  <c r="D15" i="5"/>
  <c r="D23" i="5"/>
  <c r="D28" i="5"/>
  <c r="D22" i="5"/>
  <c r="D14" i="5"/>
  <c r="D21" i="5"/>
  <c r="D27" i="5"/>
  <c r="D16" i="5"/>
  <c r="D24" i="5"/>
  <c r="D17" i="5"/>
  <c r="D19" i="5"/>
  <c r="D18" i="5"/>
  <c r="D20" i="5"/>
  <c r="D13" i="5"/>
  <c r="D25" i="5"/>
  <c r="M67" i="5"/>
  <c r="M70" i="5"/>
  <c r="M65" i="5"/>
  <c r="M61" i="5"/>
  <c r="M58" i="5"/>
  <c r="M62" i="5"/>
  <c r="M59" i="5"/>
  <c r="M66" i="5"/>
  <c r="M60" i="5"/>
  <c r="M73" i="5"/>
  <c r="M69" i="5"/>
  <c r="M64" i="5"/>
  <c r="M63" i="5"/>
  <c r="M72" i="5"/>
  <c r="M68" i="5"/>
  <c r="M57" i="5"/>
  <c r="M71" i="5"/>
  <c r="D70" i="5"/>
  <c r="D73" i="5"/>
  <c r="D60" i="5"/>
  <c r="D67" i="5"/>
  <c r="D62" i="5"/>
  <c r="D65" i="5"/>
  <c r="D59" i="5"/>
  <c r="D58" i="5"/>
  <c r="D71" i="5"/>
  <c r="D64" i="5"/>
  <c r="D68" i="5"/>
  <c r="D69" i="5"/>
  <c r="D63" i="5"/>
  <c r="D66" i="5"/>
  <c r="D61" i="5"/>
  <c r="D57" i="5"/>
  <c r="D72" i="5"/>
  <c r="M23" i="5"/>
  <c r="M17" i="5"/>
  <c r="M28" i="5"/>
  <c r="M29" i="5"/>
  <c r="M24" i="5"/>
  <c r="M19" i="5"/>
  <c r="M20" i="5"/>
  <c r="M27" i="5"/>
  <c r="M16" i="5"/>
  <c r="M22" i="5"/>
  <c r="M15" i="5"/>
  <c r="M18" i="5"/>
  <c r="M21" i="5"/>
  <c r="M14" i="5"/>
  <c r="M25" i="5"/>
  <c r="M13" i="5"/>
  <c r="M26" i="5"/>
  <c r="M45" i="5"/>
  <c r="M36" i="5"/>
  <c r="M41" i="5"/>
  <c r="M49" i="5"/>
  <c r="M48" i="5"/>
  <c r="M47" i="5"/>
  <c r="M40" i="5"/>
  <c r="M46" i="5"/>
  <c r="M44" i="5"/>
  <c r="M42" i="5"/>
  <c r="M37" i="5"/>
  <c r="M43" i="5"/>
  <c r="M51" i="5"/>
  <c r="M50" i="5"/>
  <c r="M39" i="5"/>
  <c r="M35" i="5"/>
  <c r="M38" i="5"/>
  <c r="D45" i="5"/>
  <c r="D47" i="5"/>
  <c r="D48" i="5"/>
  <c r="D51" i="5"/>
  <c r="D49" i="5"/>
  <c r="D38" i="5"/>
  <c r="D50" i="5"/>
  <c r="D41" i="5"/>
  <c r="D46" i="5"/>
  <c r="D37" i="5"/>
  <c r="D36" i="5"/>
  <c r="D42" i="5"/>
  <c r="D39" i="5"/>
  <c r="D40" i="5"/>
  <c r="D44" i="5"/>
  <c r="D35" i="5"/>
  <c r="D43" i="5"/>
</calcChain>
</file>

<file path=xl/sharedStrings.xml><?xml version="1.0" encoding="utf-8"?>
<sst xmlns="http://schemas.openxmlformats.org/spreadsheetml/2006/main" count="2654" uniqueCount="705">
  <si>
    <t xml:space="preserve">Nr. p. k. </t>
  </si>
  <si>
    <t>Šķirnes
Variety</t>
  </si>
  <si>
    <t xml:space="preserve">Raža
Yield </t>
  </si>
  <si>
    <t>Ziemcietība
Winterhardness</t>
  </si>
  <si>
    <t>Izturība pret veldri
Lodging</t>
  </si>
  <si>
    <t xml:space="preserve">Auga garums
Plant length </t>
  </si>
  <si>
    <t>Veģetācija perioda garums
Growing period</t>
  </si>
  <si>
    <t>Tilpummasa
Volume weight</t>
  </si>
  <si>
    <t>Proteīna saturs
Protein content</t>
  </si>
  <si>
    <t>1000 graudu masa
TKW</t>
  </si>
  <si>
    <t>Krišanas skaitlis
Falling number</t>
  </si>
  <si>
    <t>Cietes saturs
Starch content</t>
  </si>
  <si>
    <t>Kopējās balles
Total rating</t>
  </si>
  <si>
    <r>
      <t xml:space="preserve"> t ha</t>
    </r>
    <r>
      <rPr>
        <vertAlign val="superscript"/>
        <sz val="10"/>
        <color indexed="8"/>
        <rFont val="Verdana"/>
        <family val="2"/>
      </rPr>
      <t>-1</t>
    </r>
  </si>
  <si>
    <t>% no standarta
% from standard</t>
  </si>
  <si>
    <t>balles
rating</t>
  </si>
  <si>
    <t xml:space="preserve"> balles
rating </t>
  </si>
  <si>
    <t>cm</t>
  </si>
  <si>
    <t>dienas
days</t>
  </si>
  <si>
    <r>
      <t>g L</t>
    </r>
    <r>
      <rPr>
        <vertAlign val="superscript"/>
        <sz val="10"/>
        <color indexed="8"/>
        <rFont val="Verdana"/>
        <family val="2"/>
      </rPr>
      <t>-1</t>
    </r>
  </si>
  <si>
    <t>%</t>
  </si>
  <si>
    <t>g</t>
  </si>
  <si>
    <t>sek.
Seconds</t>
  </si>
  <si>
    <t>LLU MPS "Vecauce (Training and research farm “Vecauce” of the Latvia University of Agriculture)</t>
  </si>
  <si>
    <t>Raža
Yield</t>
  </si>
  <si>
    <t>Auga garums
Plant length</t>
  </si>
  <si>
    <t xml:space="preserve">Tilpummasa
Volume weight </t>
  </si>
  <si>
    <t xml:space="preserve"> balles
rating</t>
  </si>
  <si>
    <t>LLU MPS "Pēterlauki"</t>
  </si>
  <si>
    <t>Šķirnes</t>
  </si>
  <si>
    <t>dienas</t>
  </si>
  <si>
    <r>
      <t>Ziemas rudzi  (</t>
    </r>
    <r>
      <rPr>
        <b/>
        <i/>
        <sz val="12"/>
        <color indexed="8"/>
        <rFont val="Verdana"/>
        <family val="2"/>
      </rPr>
      <t>Secale cereale L</t>
    </r>
    <r>
      <rPr>
        <b/>
        <sz val="12"/>
        <color indexed="8"/>
        <rFont val="Verdana"/>
        <family val="2"/>
      </rPr>
      <t>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</si>
  <si>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r>
      <t>Ziemas kvieši (</t>
    </r>
    <r>
      <rPr>
        <b/>
        <i/>
        <sz val="12"/>
        <color indexed="8"/>
        <rFont val="Verdana"/>
        <family val="2"/>
      </rPr>
      <t>Triticum aestivum L.</t>
    </r>
    <r>
      <rPr>
        <b/>
        <sz val="12"/>
        <color indexed="8"/>
        <rFont val="Verdana"/>
        <family val="2"/>
      </rPr>
      <t>)</t>
    </r>
  </si>
  <si>
    <t xml:space="preserve">Ziemcietība
Winterhardness
</t>
  </si>
  <si>
    <t>Lipekļa saturs
Gluten</t>
  </si>
  <si>
    <r>
      <t>Sedimentācija (</t>
    </r>
    <r>
      <rPr>
        <i/>
        <sz val="10"/>
        <color indexed="8"/>
        <rFont val="Verdana"/>
        <family val="2"/>
      </rPr>
      <t>Zeleny indekss)
Sedimentation (Zeleny index)</t>
    </r>
  </si>
  <si>
    <r>
      <t>cm</t>
    </r>
    <r>
      <rPr>
        <vertAlign val="superscript"/>
        <sz val="10"/>
        <color indexed="8"/>
        <rFont val="Verdana"/>
        <family val="2"/>
      </rPr>
      <t>3</t>
    </r>
  </si>
  <si>
    <r>
      <t xml:space="preserve">LLU Mācību pētījumu saimniecība "Pēterlauki", Jelgavas novads, </t>
    </r>
    <r>
      <rPr>
        <sz val="10"/>
        <color indexed="8"/>
        <rFont val="Verdana"/>
        <family val="2"/>
      </rPr>
      <t>LUA Research and Study Farm “Pēterlauki”, district of Jelgava</t>
    </r>
  </si>
  <si>
    <r>
      <t>Ziemas rapsis (</t>
    </r>
    <r>
      <rPr>
        <b/>
        <i/>
        <sz val="12"/>
        <color indexed="8"/>
        <rFont val="Verdana"/>
        <family val="2"/>
      </rPr>
      <t>Brassica napus L.)</t>
    </r>
  </si>
  <si>
    <t>Sēklu raža
Yield</t>
  </si>
  <si>
    <t>Eļļa sausnā
Oil in dry</t>
  </si>
  <si>
    <t>Eļļas raža sausnā
Oil yield in dry</t>
  </si>
  <si>
    <t>1000 sēklu masa
TKW</t>
  </si>
  <si>
    <r>
      <t>t ha</t>
    </r>
    <r>
      <rPr>
        <vertAlign val="superscript"/>
        <sz val="10"/>
        <color indexed="8"/>
        <rFont val="Verdana"/>
        <family val="2"/>
      </rPr>
      <t xml:space="preserve">-1 </t>
    </r>
  </si>
  <si>
    <t>Veģetācijas perioda garums
Growing period</t>
  </si>
  <si>
    <r>
      <t>Sedimentācija (</t>
    </r>
    <r>
      <rPr>
        <i/>
        <sz val="10"/>
        <color indexed="8"/>
        <rFont val="Verdana"/>
        <family val="2"/>
      </rPr>
      <t>Zeleny indekss</t>
    </r>
    <r>
      <rPr>
        <sz val="10"/>
        <color indexed="8"/>
        <rFont val="Verdana"/>
        <family val="2"/>
      </rPr>
      <t>)
Sedimentation (Zeleny index)</t>
    </r>
  </si>
  <si>
    <t>sek.
Second</t>
  </si>
  <si>
    <r>
      <t>Vasaras kvieši (</t>
    </r>
    <r>
      <rPr>
        <b/>
        <i/>
        <sz val="12"/>
        <color indexed="8"/>
        <rFont val="Verdana"/>
        <family val="2"/>
      </rPr>
      <t>Triticum aestivum L.</t>
    </r>
    <r>
      <rPr>
        <b/>
        <sz val="12"/>
        <color indexed="8"/>
        <rFont val="Verdana"/>
        <family val="2"/>
      </rPr>
      <t>)</t>
    </r>
  </si>
  <si>
    <r>
      <t>Vasaras mieži  (</t>
    </r>
    <r>
      <rPr>
        <b/>
        <i/>
        <sz val="12"/>
        <color indexed="8"/>
        <rFont val="Verdana"/>
        <family val="2"/>
      </rPr>
      <t>Hordeum vulgare L.</t>
    </r>
    <r>
      <rPr>
        <b/>
        <sz val="12"/>
        <color indexed="8"/>
        <rFont val="Verdana"/>
        <family val="2"/>
      </rPr>
      <t>)</t>
    </r>
    <r>
      <rPr>
        <i/>
        <sz val="12"/>
        <color indexed="8"/>
        <rFont val="Verdana"/>
        <family val="2"/>
      </rPr>
      <t xml:space="preserve"> </t>
    </r>
  </si>
  <si>
    <t>DK IMISTAR CL</t>
  </si>
  <si>
    <t xml:space="preserve">ARABELLA </t>
  </si>
  <si>
    <t>KWS WILLOW</t>
  </si>
  <si>
    <t>MPS "Pēterlauki" izmēģinājumu vieta "Višķi" (Training farm "Pēterlauki" trial place "Viškī")</t>
  </si>
  <si>
    <r>
      <t>Auzas (</t>
    </r>
    <r>
      <rPr>
        <b/>
        <i/>
        <sz val="12"/>
        <color indexed="8"/>
        <rFont val="Verdana"/>
        <family val="2"/>
      </rPr>
      <t>Avena sativa L.</t>
    </r>
    <r>
      <rPr>
        <b/>
        <sz val="12"/>
        <color indexed="8"/>
        <rFont val="Verdana"/>
        <family val="2"/>
      </rPr>
      <t>)</t>
    </r>
  </si>
  <si>
    <t>Plēkšņainība
Cotent of husk</t>
  </si>
  <si>
    <t>Tauku saturs
Fat</t>
  </si>
  <si>
    <r>
      <t>Vasaras rapsis (</t>
    </r>
    <r>
      <rPr>
        <b/>
        <i/>
        <sz val="12"/>
        <color indexed="8"/>
        <rFont val="Verdana"/>
        <family val="2"/>
      </rPr>
      <t>Brassica napus L.)</t>
    </r>
  </si>
  <si>
    <t xml:space="preserve">Sēklu raža
Yield </t>
  </si>
  <si>
    <t>Eļļa sausnā
Oil dry</t>
  </si>
  <si>
    <t>t ha-1</t>
  </si>
  <si>
    <t>LAIMA</t>
  </si>
  <si>
    <r>
      <t>LLU Zemkopības zinātniskais institūts, Aizkraukles raj.</t>
    </r>
    <r>
      <rPr>
        <sz val="10"/>
        <color indexed="8"/>
        <rFont val="Verdana"/>
        <family val="2"/>
      </rPr>
      <t xml:space="preserve">  LUA  “Institute of Agriculture Reseach”, district of Aizkraukle</t>
    </r>
  </si>
  <si>
    <r>
      <t xml:space="preserve">LLU Mācību pētījumu saimniecība "Pēterlauki", Jelgavas novads, </t>
    </r>
    <r>
      <rPr>
        <b/>
        <sz val="10"/>
        <color indexed="8"/>
        <rFont val="Verdana"/>
        <family val="2"/>
      </rPr>
      <t>LUA Research and Study Farm “Pēterlauki”, district of Jelgava</t>
    </r>
  </si>
  <si>
    <t>Izmēģinājumu agrotehnika</t>
  </si>
  <si>
    <t>Skrīveri</t>
  </si>
  <si>
    <t>Augsnes analīžu rezultāti</t>
  </si>
  <si>
    <t>Humusa saturs augsnē, %</t>
  </si>
  <si>
    <t>pH KCl</t>
  </si>
  <si>
    <r>
      <t>P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>O</t>
    </r>
    <r>
      <rPr>
        <vertAlign val="subscript"/>
        <sz val="9"/>
        <color indexed="8"/>
        <rFont val="Verdana"/>
        <family val="2"/>
      </rPr>
      <t>5</t>
    </r>
    <r>
      <rPr>
        <sz val="9"/>
        <color indexed="8"/>
        <rFont val="Verdana"/>
        <family val="2"/>
      </rPr>
      <t xml:space="preserve"> mg kg </t>
    </r>
    <r>
      <rPr>
        <vertAlign val="superscript"/>
        <sz val="9"/>
        <color indexed="8"/>
        <rFont val="Verdana"/>
        <family val="2"/>
      </rPr>
      <t>-1</t>
    </r>
  </si>
  <si>
    <r>
      <t>K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 xml:space="preserve">O mg kg </t>
    </r>
    <r>
      <rPr>
        <vertAlign val="superscript"/>
        <sz val="9"/>
        <color indexed="8"/>
        <rFont val="Verdana"/>
        <family val="2"/>
      </rPr>
      <t>-1</t>
    </r>
  </si>
  <si>
    <t>Sējas laiks</t>
  </si>
  <si>
    <t>Novākšanas datums</t>
  </si>
  <si>
    <t>Mēslojums deva, laiks</t>
  </si>
  <si>
    <t>N-P-K</t>
  </si>
  <si>
    <t>Augu aizsardzība</t>
  </si>
  <si>
    <t>Herbicīdi</t>
  </si>
  <si>
    <t>Insekticīdi</t>
  </si>
  <si>
    <t>Priekuļi</t>
  </si>
  <si>
    <t>Priekšaugs</t>
  </si>
  <si>
    <t>Fungicīdi</t>
  </si>
  <si>
    <t>60-55-90</t>
  </si>
  <si>
    <t>Pēterlauki</t>
  </si>
  <si>
    <t>Višķi</t>
  </si>
  <si>
    <t>Augsnes mehāniskais sastāvs</t>
  </si>
  <si>
    <t>N</t>
  </si>
  <si>
    <t>Vecauce</t>
  </si>
  <si>
    <r>
      <t>Izsēto sēklu skaits m</t>
    </r>
    <r>
      <rPr>
        <vertAlign val="superscript"/>
        <sz val="9"/>
        <color indexed="8"/>
        <rFont val="Verdana"/>
        <family val="2"/>
      </rPr>
      <t>2</t>
    </r>
  </si>
  <si>
    <r>
      <t>500 d.s. m</t>
    </r>
    <r>
      <rPr>
        <vertAlign val="superscript"/>
        <sz val="9"/>
        <color indexed="8"/>
        <rFont val="Verdana"/>
        <family val="2"/>
      </rPr>
      <t>2</t>
    </r>
  </si>
  <si>
    <t>Veģetācijas perioda beigas rudenī</t>
  </si>
  <si>
    <t>Veģetācijas atjaunošanās pavasarī</t>
  </si>
  <si>
    <t>Ārpussakņu mēslošanas līdzekļi</t>
  </si>
  <si>
    <t>Stende</t>
  </si>
  <si>
    <t>Fungicīds</t>
  </si>
  <si>
    <r>
      <t>550 d.s. m</t>
    </r>
    <r>
      <rPr>
        <vertAlign val="superscript"/>
        <sz val="9"/>
        <color indexed="8"/>
        <rFont val="Verdana"/>
        <family val="2"/>
      </rPr>
      <t>2</t>
    </r>
  </si>
  <si>
    <r>
      <t>450 d.s. m</t>
    </r>
    <r>
      <rPr>
        <vertAlign val="superscript"/>
        <sz val="9"/>
        <color indexed="8"/>
        <rFont val="Verdana"/>
        <family val="2"/>
      </rPr>
      <t>2</t>
    </r>
  </si>
  <si>
    <t>Augu augšanas regulatori</t>
  </si>
  <si>
    <t>Ārpus sakņu mēslošanas līdzekļi</t>
  </si>
  <si>
    <t>Cycocel 1 L ha-1</t>
  </si>
  <si>
    <t>Augsne</t>
  </si>
  <si>
    <t>Augu augšanas regulātors</t>
  </si>
  <si>
    <t>Karate Zeon 0.15 L ha-1</t>
  </si>
  <si>
    <t>Dash 0.5 L ha-1</t>
  </si>
  <si>
    <t>Fastac 50 0.25 L ha-1</t>
  </si>
  <si>
    <t>Clamox 2.0 L ha-1</t>
  </si>
  <si>
    <t>Dash 1.0 L ha-1</t>
  </si>
  <si>
    <t>Augu augšanas regulators</t>
  </si>
  <si>
    <t>Inekticīds</t>
  </si>
  <si>
    <t>Papuve</t>
  </si>
  <si>
    <t>Cycocel 750 1.0 L ha-1</t>
  </si>
  <si>
    <t>YaraVita Gramitrel 2.0 L ha-1</t>
  </si>
  <si>
    <t>Nogatavošanās datums</t>
  </si>
  <si>
    <t>05.08.</t>
  </si>
  <si>
    <t>10.08.</t>
  </si>
  <si>
    <t>Insekticīds</t>
  </si>
  <si>
    <t>K, sM</t>
  </si>
  <si>
    <t>Puspunduri</t>
  </si>
  <si>
    <t>SKAGEN</t>
  </si>
  <si>
    <t>SW MAGNIFIK</t>
  </si>
  <si>
    <t>FREDIS</t>
  </si>
  <si>
    <t>EDVĪNS</t>
  </si>
  <si>
    <t>Ansis</t>
  </si>
  <si>
    <t>Austris</t>
  </si>
  <si>
    <t>Laureate</t>
  </si>
  <si>
    <t>INV 110 CL</t>
  </si>
  <si>
    <t>Avaunt 0.17 L ha-1</t>
  </si>
  <si>
    <t>Ziemas kvieši</t>
  </si>
  <si>
    <t>N-P-K-S</t>
  </si>
  <si>
    <t>papuve</t>
  </si>
  <si>
    <r>
      <t>500 d.s.m</t>
    </r>
    <r>
      <rPr>
        <vertAlign val="superscript"/>
        <sz val="9"/>
        <rFont val="Verdana"/>
        <family val="2"/>
      </rPr>
      <t>2</t>
    </r>
  </si>
  <si>
    <r>
      <t>Hibrīdiem 60 d.s.m</t>
    </r>
    <r>
      <rPr>
        <vertAlign val="superscript"/>
        <sz val="9"/>
        <rFont val="Verdana"/>
        <family val="2"/>
      </rPr>
      <t>2</t>
    </r>
  </si>
  <si>
    <t xml:space="preserve">Augsnes kaļķošana </t>
  </si>
  <si>
    <t>N+S</t>
  </si>
  <si>
    <t>VP, mS</t>
  </si>
  <si>
    <t>Velēnu vāji podzolēta, sM</t>
  </si>
  <si>
    <t xml:space="preserve">Ziemas kvieši </t>
  </si>
  <si>
    <t>Yara Vita Gramitrel 1.0 L ha-1</t>
  </si>
  <si>
    <r>
      <t>600 d.s. m</t>
    </r>
    <r>
      <rPr>
        <vertAlign val="superscript"/>
        <sz val="9"/>
        <rFont val="Verdana"/>
        <family val="2"/>
      </rPr>
      <t>2</t>
    </r>
  </si>
  <si>
    <t>Augsnes kaļķošana</t>
  </si>
  <si>
    <t>AREI Stendes pētniecības centrs (Institute of Agricultural resources and Ecomomics, Stende Research Center)</t>
  </si>
  <si>
    <t>AREI Priekuļu pētniecības centrs (Institute of Agricultural resources and Ecomomics, Priekuli Research Center)</t>
  </si>
  <si>
    <t>Vidēji (Average)</t>
  </si>
  <si>
    <t>AREI Stendes pētniecības centrs  (Institute of Agricultural resources and Ecomomics, Stende Research Center)</t>
  </si>
  <si>
    <t>LLU Zemkopības institūts Skrīveri (LUA  “Institute of Agriculture Reseach”, district of Aizkraukle)</t>
  </si>
  <si>
    <t>Maturity date</t>
  </si>
  <si>
    <t>Harvest date</t>
  </si>
  <si>
    <t>Ziemcietības novērtējums Winterhardness rating Pavasarī izdzīvojušo augu skaits % salīdzinājumā ar rudens augu skaitu Number of surviving plants in spring compared to the number of autumn plants</t>
  </si>
  <si>
    <t>Harvesting date</t>
  </si>
  <si>
    <t>Vidēji standartiem</t>
  </si>
  <si>
    <t>Vidēji standartam</t>
  </si>
  <si>
    <t>Pv1, sM</t>
  </si>
  <si>
    <t>KWS MAGNIFICO</t>
  </si>
  <si>
    <t>SU BENDIX</t>
  </si>
  <si>
    <t>SU NASRI</t>
  </si>
  <si>
    <t>SU PROMOTOR</t>
  </si>
  <si>
    <t>25.07.</t>
  </si>
  <si>
    <r>
      <t>200 d.s. m</t>
    </r>
    <r>
      <rPr>
        <vertAlign val="superscript"/>
        <sz val="9"/>
        <rFont val="Verdana"/>
        <family val="2"/>
      </rPr>
      <t>2</t>
    </r>
  </si>
  <si>
    <r>
      <t>200 d.s. m</t>
    </r>
    <r>
      <rPr>
        <vertAlign val="superscript"/>
        <sz val="9"/>
        <color theme="1"/>
        <rFont val="Verdana"/>
        <family val="2"/>
      </rPr>
      <t>2</t>
    </r>
  </si>
  <si>
    <t>Hussar Activ OD 1 L ha-1</t>
  </si>
  <si>
    <t>94-5-N</t>
  </si>
  <si>
    <t>Biathlon 4D 0.07 kg ha-1</t>
  </si>
  <si>
    <t>Medax Max 0.5 L ha-1</t>
  </si>
  <si>
    <t>YaraVita Thiotrac 2.0 L ha-1</t>
  </si>
  <si>
    <t>02.08.</t>
  </si>
  <si>
    <t>Mieži</t>
  </si>
  <si>
    <t>CORNETTO</t>
  </si>
  <si>
    <t>Fastac 50 0.3 L ha-1</t>
  </si>
  <si>
    <t>VISBY</t>
  </si>
  <si>
    <t>30-78-78</t>
  </si>
  <si>
    <t>28-70-105</t>
  </si>
  <si>
    <r>
      <rPr>
        <sz val="9"/>
        <color indexed="8"/>
        <rFont val="Verdana"/>
        <family val="2"/>
      </rPr>
      <t>Hibrīdiem 80 d.s. m</t>
    </r>
    <r>
      <rPr>
        <vertAlign val="superscript"/>
        <sz val="9"/>
        <color indexed="8"/>
        <rFont val="Verdana"/>
        <family val="2"/>
      </rPr>
      <t>2</t>
    </r>
  </si>
  <si>
    <t>Butizan Avant 2.5 L ha-1</t>
  </si>
  <si>
    <t>Proteuss D 0.7 L ha-1</t>
  </si>
  <si>
    <t>Vp, mS</t>
  </si>
  <si>
    <t>Kodne</t>
  </si>
  <si>
    <t>Pvg, sM</t>
  </si>
  <si>
    <t>Griķi</t>
  </si>
  <si>
    <t>2.2 - 2.6</t>
  </si>
  <si>
    <t>6.3 - 6.7</t>
  </si>
  <si>
    <t>227 - 239</t>
  </si>
  <si>
    <t>147 - 197</t>
  </si>
  <si>
    <t>18.09.2018</t>
  </si>
  <si>
    <t>Komplet 0.5 L ha-1</t>
  </si>
  <si>
    <t>Baltais āboliņš</t>
  </si>
  <si>
    <t>30.07.2019</t>
  </si>
  <si>
    <t>Medax Top 1.0 L ha-1</t>
  </si>
  <si>
    <t>12-292</t>
  </si>
  <si>
    <t>22.11.2018</t>
  </si>
  <si>
    <t>15.03.2019</t>
  </si>
  <si>
    <r>
      <t>Celest Trio (fludioksonils, 25 g L-1, difenokonazols, 25 g L-1, tebukonazols, 10 g L-1) 2.0 L t</t>
    </r>
    <r>
      <rPr>
        <vertAlign val="superscript"/>
        <sz val="9"/>
        <color indexed="8"/>
        <rFont val="Verdana"/>
        <family val="2"/>
      </rPr>
      <t>-1</t>
    </r>
  </si>
  <si>
    <t>Cycocel 750 1 L ha-1</t>
  </si>
  <si>
    <t>31.07.</t>
  </si>
  <si>
    <t>Kelpak 3 ml/ 1 L ūdens</t>
  </si>
  <si>
    <t>25.08.</t>
  </si>
  <si>
    <t>griķi</t>
  </si>
  <si>
    <t>Celest Trio (fludioksonils, 25 g L-1, difenokonazols, 25 g L-1, tebukonazols, 10 g L-1) 2.0 L t-1</t>
  </si>
  <si>
    <t>MCPA 750 0.7 L ha-1</t>
  </si>
  <si>
    <t>12.08.</t>
  </si>
  <si>
    <t>14.08.</t>
  </si>
  <si>
    <t>11.08.</t>
  </si>
  <si>
    <t>16.08.</t>
  </si>
  <si>
    <t>SY417021</t>
  </si>
  <si>
    <t>Vk, viegls māls, smags smilšmāls</t>
  </si>
  <si>
    <t>MCPA 750 1.3 kg ha-1</t>
  </si>
  <si>
    <t>SAFER</t>
  </si>
  <si>
    <t>NPZ14010W11 (Franklin)</t>
  </si>
  <si>
    <t>RAP16121W11 (Tempo)</t>
  </si>
  <si>
    <t>SLM16115W11 (Parcours)</t>
  </si>
  <si>
    <t>SLM16111W11 (Snooker)</t>
  </si>
  <si>
    <t>Dominator / RAP 516</t>
  </si>
  <si>
    <t>Chopin / WRH 508</t>
  </si>
  <si>
    <t>ATTRACTION (LE15/294)</t>
  </si>
  <si>
    <t>Propulse 1.0 L ha-1</t>
  </si>
  <si>
    <t>InV1177 CL</t>
  </si>
  <si>
    <t>InV1266 CL</t>
  </si>
  <si>
    <t>DMH 435 CL</t>
  </si>
  <si>
    <t>WRH 548 CL</t>
  </si>
  <si>
    <t>13.08.</t>
  </si>
  <si>
    <t>Proteus OD 0.7 L ha-1</t>
  </si>
  <si>
    <t>Jacardo KWS</t>
  </si>
  <si>
    <t>Performer</t>
  </si>
  <si>
    <t>Vasaras kvieši</t>
  </si>
  <si>
    <t>Yara Vita Bortrac 2.0 L ha-1</t>
  </si>
  <si>
    <t>Velēnu podzolētā, glejotā, mS</t>
  </si>
  <si>
    <t>Proteus OD 0.6 L ha-1</t>
  </si>
  <si>
    <t>Cleravo 1.0 L ha-1</t>
  </si>
  <si>
    <t>Vvp, sM</t>
  </si>
  <si>
    <t xml:space="preserve">Nr.p. k. </t>
  </si>
  <si>
    <t>Sausnas raža salīdzinājumā ar st.</t>
  </si>
  <si>
    <t>Kopējās balles</t>
  </si>
  <si>
    <t>balles</t>
  </si>
  <si>
    <t>1.</t>
  </si>
  <si>
    <t>2.</t>
  </si>
  <si>
    <t>Vidēji</t>
  </si>
  <si>
    <t>Kopproteīna saturs (sausnā) (N% x 6,25)</t>
  </si>
  <si>
    <t>% sausnā</t>
  </si>
  <si>
    <t>Neitrāli skalotā kokšķiedras frakcija (NDF)</t>
  </si>
  <si>
    <t>Skābi skalotā kokšķiedras frakcija (ADF)</t>
  </si>
  <si>
    <t>Izturība pret veldri</t>
  </si>
  <si>
    <t>Augu garums</t>
  </si>
  <si>
    <t>Sausnas saturs</t>
  </si>
  <si>
    <t xml:space="preserve">Sausnas raža, </t>
  </si>
  <si>
    <t>Zaļās masas raža</t>
  </si>
  <si>
    <t>MJ kg-1</t>
  </si>
  <si>
    <t>NEL (sausnā)</t>
  </si>
  <si>
    <t>Dienu sk. Līdz pirmajam pļāvumam</t>
  </si>
  <si>
    <t>Ziemcietība</t>
  </si>
  <si>
    <t>Spīdola</t>
  </si>
  <si>
    <t>SL 13</t>
  </si>
  <si>
    <t>1200 d.s. m2</t>
  </si>
  <si>
    <t>60-90-120</t>
  </si>
  <si>
    <t>60 (NS)</t>
  </si>
  <si>
    <t>28.04.2018</t>
  </si>
  <si>
    <t>Reindžers 4.0 L ha-1</t>
  </si>
  <si>
    <t>12.06.2018</t>
  </si>
  <si>
    <t>Basagran 480 2.0 L ha-1</t>
  </si>
  <si>
    <t>06.07.2018</t>
  </si>
  <si>
    <t>15-62-78</t>
  </si>
  <si>
    <t>51 (AN)</t>
  </si>
  <si>
    <t>68 (AN)</t>
  </si>
  <si>
    <t>21.06.2018</t>
  </si>
  <si>
    <t>MCPA 1.5 L ha-1</t>
  </si>
  <si>
    <t>05.07.2018</t>
  </si>
  <si>
    <r>
      <t>Airene (</t>
    </r>
    <r>
      <rPr>
        <b/>
        <i/>
        <sz val="12"/>
        <color theme="1"/>
        <rFont val="Calibri"/>
        <family val="2"/>
        <scheme val="minor"/>
      </rPr>
      <t>Lolium perenne L.</t>
    </r>
    <r>
      <rPr>
        <b/>
        <sz val="12"/>
        <color indexed="8"/>
        <rFont val="Calibri"/>
        <family val="2"/>
        <scheme val="minor"/>
      </rPr>
      <t xml:space="preserve">) </t>
    </r>
  </si>
  <si>
    <t>9EN0025 CL</t>
  </si>
  <si>
    <t>9EN0026 CL</t>
  </si>
  <si>
    <t>9EN0027 CL</t>
  </si>
  <si>
    <t>Pirmais pļāvums</t>
  </si>
  <si>
    <t>Otrais plāvums</t>
  </si>
  <si>
    <t>Trešais pļāvums</t>
  </si>
  <si>
    <t>Sausnas raža</t>
  </si>
  <si>
    <t>Saimniecisko īpašību novērtēšanas rezultāti ziemas rudziem 2020.gadā</t>
  </si>
  <si>
    <t>VCU trial results for winter rye in 2020</t>
  </si>
  <si>
    <t>Izmēģinājums 2019/2020</t>
  </si>
  <si>
    <t>HYH 312</t>
  </si>
  <si>
    <t>HYH 315</t>
  </si>
  <si>
    <t>HYH 322</t>
  </si>
  <si>
    <t>SU PERFORMER</t>
  </si>
  <si>
    <t>Saimniecisko īpašību novērtēšanas rezultāti ziemas kviešiem 2020.gadā</t>
  </si>
  <si>
    <t>VCU trial results for winter wheat in 2020</t>
  </si>
  <si>
    <t>06.08.</t>
  </si>
  <si>
    <t>04.08.</t>
  </si>
  <si>
    <t>08.08.</t>
  </si>
  <si>
    <t>22.07.</t>
  </si>
  <si>
    <t>09.09.2019.</t>
  </si>
  <si>
    <t>25.11.2019.</t>
  </si>
  <si>
    <t>10.03.2020.</t>
  </si>
  <si>
    <t>13.08.2020.</t>
  </si>
  <si>
    <t>08.09.2019.</t>
  </si>
  <si>
    <t>20.03.2020.</t>
  </si>
  <si>
    <t>AN (103.2)</t>
  </si>
  <si>
    <t>16.04.2020.</t>
  </si>
  <si>
    <t>N21-S24 (31.5-36)</t>
  </si>
  <si>
    <t>04.05.2020.</t>
  </si>
  <si>
    <t>AN (68.8)</t>
  </si>
  <si>
    <t>22.04.2020.</t>
  </si>
  <si>
    <t>Hussar Activ Plus OD 1 L ha-1</t>
  </si>
  <si>
    <t>19.05.2020.</t>
  </si>
  <si>
    <t xml:space="preserve">Priaxor 0.4 L ha-1 </t>
  </si>
  <si>
    <t xml:space="preserve">Curbatur 0.4 L ha-1 </t>
  </si>
  <si>
    <t>17.06.2020.</t>
  </si>
  <si>
    <t xml:space="preserve">Priaxor 0.5 L ha-1 </t>
  </si>
  <si>
    <t xml:space="preserve">Curbatur 0.5 L ha-1 </t>
  </si>
  <si>
    <t>8-20-30 (24-60-90)</t>
  </si>
  <si>
    <t>19.09.2019.</t>
  </si>
  <si>
    <t>22.11.2019.</t>
  </si>
  <si>
    <t>31.03.2020.</t>
  </si>
  <si>
    <t>11.08.2020.</t>
  </si>
  <si>
    <t>12.09.2019.</t>
  </si>
  <si>
    <t>5-20-36 (12.5-51-90)</t>
  </si>
  <si>
    <t>15-15-15 (30-30-30)</t>
  </si>
  <si>
    <t>06.04.2020.</t>
  </si>
  <si>
    <t>24.04.2020.</t>
  </si>
  <si>
    <t>16.06.2020.</t>
  </si>
  <si>
    <t>AN (34.4)</t>
  </si>
  <si>
    <t>09.04.2020.</t>
  </si>
  <si>
    <t>Biathlon 4D 0.04 kg ha-1</t>
  </si>
  <si>
    <t>Contact 0.10 L ha-1</t>
  </si>
  <si>
    <t>23.04.2020.</t>
  </si>
  <si>
    <t>27.05.2020.</t>
  </si>
  <si>
    <t>viegls M, smags sM</t>
  </si>
  <si>
    <t>velēnu podzolētā, mS</t>
  </si>
  <si>
    <t>27.09.2019.</t>
  </si>
  <si>
    <t>10-26-26 (25-65-65)</t>
  </si>
  <si>
    <t>25.03.2020.</t>
  </si>
  <si>
    <t>NS 21-24 ( 31.5-36)</t>
  </si>
  <si>
    <t>NUAFARM MCPA 750 1.5 L ha-1</t>
  </si>
  <si>
    <t>QUELEX™ 0.04 kg ha-1</t>
  </si>
  <si>
    <t>23.05.2020.</t>
  </si>
  <si>
    <t>18.06.2020.</t>
  </si>
  <si>
    <t>Nitrophoska 20-20-20 2.0 kg ha-1</t>
  </si>
  <si>
    <t>07.08.</t>
  </si>
  <si>
    <t>03.08.</t>
  </si>
  <si>
    <t>24.09.2019.</t>
  </si>
  <si>
    <t>28.10.2019.</t>
  </si>
  <si>
    <t>20.04.2020.</t>
  </si>
  <si>
    <t>07.08.2020.</t>
  </si>
  <si>
    <t>23.09.2019.</t>
  </si>
  <si>
    <t>78 (39 + 39)</t>
  </si>
  <si>
    <t>01.05.2020.</t>
  </si>
  <si>
    <t xml:space="preserve">Granstar </t>
  </si>
  <si>
    <t>08.05.2020.</t>
  </si>
  <si>
    <t>Priaxor 0.4 L ha-1</t>
  </si>
  <si>
    <t>Curbatur 0.4 L ha-1</t>
  </si>
  <si>
    <t>Vg, mS</t>
  </si>
  <si>
    <t>Rapsis</t>
  </si>
  <si>
    <t>21.09.2019.</t>
  </si>
  <si>
    <t>33-85.8-85.8</t>
  </si>
  <si>
    <t>01.03.2020.</t>
  </si>
  <si>
    <t>Modus Start 0.25 L ha -1</t>
  </si>
  <si>
    <t>05.05.2020.</t>
  </si>
  <si>
    <t>11.05.2020.</t>
  </si>
  <si>
    <t>Priaxor 0.4.L ha-1</t>
  </si>
  <si>
    <t>Saimniecisko īpašību novērtēšanas rezultāti ziemas kviešiem bioloģiskajā audzēšanas sistēmā 2020.gadā</t>
  </si>
  <si>
    <t>VCU trial results for winter wheat in Biological growing system in 2020</t>
  </si>
  <si>
    <t>26.09.2019.</t>
  </si>
  <si>
    <t>02.11.2019.</t>
  </si>
  <si>
    <t>27.04.2020.</t>
  </si>
  <si>
    <t>14.05.2020.</t>
  </si>
  <si>
    <t>Azofix 1 L ha-1</t>
  </si>
  <si>
    <t xml:space="preserve">Nutrilife 1 L ha-1 </t>
  </si>
  <si>
    <t>Bactoforce 1 L ha-1</t>
  </si>
  <si>
    <t>Penergetic P 0.15 L ha-1</t>
  </si>
  <si>
    <t>MaxProlin 2.0 g ha-1</t>
  </si>
  <si>
    <t>11.06.2020.</t>
  </si>
  <si>
    <t>kartupeļi</t>
  </si>
  <si>
    <t>17.09.2019.</t>
  </si>
  <si>
    <t>Saimniecisko īpašību novērtēšanas rezultāti ziemas rapša hibrīdiem 2020.gadā</t>
  </si>
  <si>
    <t>VCU trial results for WOSR in 2020</t>
  </si>
  <si>
    <t>Herakles</t>
  </si>
  <si>
    <t>Reset</t>
  </si>
  <si>
    <t>Akilah</t>
  </si>
  <si>
    <t>Crotora</t>
  </si>
  <si>
    <t>H9172200</t>
  </si>
  <si>
    <t>H9160195</t>
  </si>
  <si>
    <t>RAP17189W13 (Bantam)</t>
  </si>
  <si>
    <t>NPZ18221W13</t>
  </si>
  <si>
    <t>Vk virspusēji glejotā, viegls M/ smags sM</t>
  </si>
  <si>
    <t>16.08.2019.</t>
  </si>
  <si>
    <t>20.02.2020.</t>
  </si>
  <si>
    <t>16.07.2020.</t>
  </si>
  <si>
    <t>23.03.2020.</t>
  </si>
  <si>
    <t>08.04.2020.</t>
  </si>
  <si>
    <t>AS (N21-S24) 42 - 48</t>
  </si>
  <si>
    <t>19.08.2019.</t>
  </si>
  <si>
    <t>Butisan Avant 2.0 L ha-1</t>
  </si>
  <si>
    <t>25.09.2019.</t>
  </si>
  <si>
    <t>Caryx 0.7 L ha-1</t>
  </si>
  <si>
    <t>Proteus OD 0.75 L ha-1</t>
  </si>
  <si>
    <t>21.04.2020.</t>
  </si>
  <si>
    <t>Fastac® 50 0.25 L ha-1</t>
  </si>
  <si>
    <t>Avaunt 0.17  L ha-1</t>
  </si>
  <si>
    <t>26.05.2020.</t>
  </si>
  <si>
    <t xml:space="preserve"> YaraVita® Bortrac 2.0 L ha-1</t>
  </si>
  <si>
    <t>YaraVita® Brassitrel PRO 2.0 L ha-1</t>
  </si>
  <si>
    <t>YaraVita™ Thiotrac 2.0 L ha-1</t>
  </si>
  <si>
    <t>Pv 1; S/mS/sM</t>
  </si>
  <si>
    <t>1.9 - 2.1</t>
  </si>
  <si>
    <t>5.5 - 6.3</t>
  </si>
  <si>
    <t>169 - 207</t>
  </si>
  <si>
    <t xml:space="preserve">140 - 159  </t>
  </si>
  <si>
    <t>15.08.2019.</t>
  </si>
  <si>
    <t>05.08.2020.</t>
  </si>
  <si>
    <t>10-26-26 (33-85.8-85.8)</t>
  </si>
  <si>
    <t>N30-S7 (75 - 17.5)</t>
  </si>
  <si>
    <t>N30-S7 (60 - 14)</t>
  </si>
  <si>
    <t>Caryx 0.8 L ha-1</t>
  </si>
  <si>
    <t>Torex 0.5 L ha-1</t>
  </si>
  <si>
    <t>15.05.2020.</t>
  </si>
  <si>
    <t>YaraVita® Brassitrel 1.5 L ha-1</t>
  </si>
  <si>
    <t xml:space="preserve"> YaraVita® Bortrac 150 1.5 L ha-1</t>
  </si>
  <si>
    <t>06.05.2020.</t>
  </si>
  <si>
    <t>Tivos S 4.0 L ha-1</t>
  </si>
  <si>
    <t>04.08.2020.</t>
  </si>
  <si>
    <t>14.08.2019.</t>
  </si>
  <si>
    <t>8-19-29 (20-47.5-72.5)</t>
  </si>
  <si>
    <t>N 68.8 (AN)</t>
  </si>
  <si>
    <t>15.04.2020.</t>
  </si>
  <si>
    <t>AS (N21-S24) 42-48</t>
  </si>
  <si>
    <t>18.05.2020.</t>
  </si>
  <si>
    <t>22.08.2019.</t>
  </si>
  <si>
    <t>Sultan Super 2.0 L ha-1</t>
  </si>
  <si>
    <t>02.10.2020.</t>
  </si>
  <si>
    <t>Agil 1.0 L ha-1</t>
  </si>
  <si>
    <t>02.10.2019.</t>
  </si>
  <si>
    <t>Folikur 0.5 L ha-1</t>
  </si>
  <si>
    <t>Fastac 0.3 L ha-1</t>
  </si>
  <si>
    <t>Proteus 0.6 L ha-1</t>
  </si>
  <si>
    <t>YaraVita® Brassitrel PRO 1.5 L ha-1</t>
  </si>
  <si>
    <t>04.06.2020.</t>
  </si>
  <si>
    <t>Vp, sM</t>
  </si>
  <si>
    <t>Augu Bors 150  1.0 L ha-1</t>
  </si>
  <si>
    <t>Augu Bors 150 1.0 L ha-1</t>
  </si>
  <si>
    <t>Yara Vita Bortrac 1.5 L ha-1</t>
  </si>
  <si>
    <t>05.03.2020.</t>
  </si>
  <si>
    <t>02.08.2020.</t>
  </si>
  <si>
    <t>N 103.2 (AN)</t>
  </si>
  <si>
    <t>18.04.2020.</t>
  </si>
  <si>
    <t>AS (N21-S24) 31.5-36</t>
  </si>
  <si>
    <t>Nimbus Gold 2.0 L ha-1</t>
  </si>
  <si>
    <t>12.10.2019.</t>
  </si>
  <si>
    <t>Juventus 90 0.5 L ha-1</t>
  </si>
  <si>
    <t>Proteus OD 0.6 L ha-1</t>
  </si>
  <si>
    <t>25.05.2020.</t>
  </si>
  <si>
    <t>Cantus Gold 0.5 L ha-1</t>
  </si>
  <si>
    <t>22.10.2019.</t>
  </si>
  <si>
    <t>YaraTera KRISTALON SPECIAL 20-20-20 PLUS +ME 3.0 kg ha-1</t>
  </si>
  <si>
    <t>Saimniecisko īpašību novērtēšanas rezultāti ziemas rapša CL hibrīdiem 2020.gadā</t>
  </si>
  <si>
    <t>VCU trial results for CL WOSR in 2020</t>
  </si>
  <si>
    <t>Clavier CL</t>
  </si>
  <si>
    <t>Clarinet CL</t>
  </si>
  <si>
    <t>Clamox 1.8 L ha-1</t>
  </si>
  <si>
    <t>20.09.2019.</t>
  </si>
  <si>
    <t>Saimniecisko īpašību novērtēšanas rezultāti vasaras kviešiem 2020.gadā</t>
  </si>
  <si>
    <t>VCU trial results for spring wheat in 2020</t>
  </si>
  <si>
    <t>Felgen</t>
  </si>
  <si>
    <t>SW 151107</t>
  </si>
  <si>
    <t>15.08.</t>
  </si>
  <si>
    <t>19.08.</t>
  </si>
  <si>
    <t>29.08.</t>
  </si>
  <si>
    <t>04.09.</t>
  </si>
  <si>
    <t>Izmēģinājums 2020</t>
  </si>
  <si>
    <t>19.08.2020.</t>
  </si>
  <si>
    <t>34-22-24</t>
  </si>
  <si>
    <t>12.06.2020.</t>
  </si>
  <si>
    <t>Axan N27 S4 (54-8)</t>
  </si>
  <si>
    <t>22.06.2020.</t>
  </si>
  <si>
    <t>Axan N27 S4 (81-12)</t>
  </si>
  <si>
    <t>05.06.2020.</t>
  </si>
  <si>
    <t>Biatlon 0.07 kg ha-1</t>
  </si>
  <si>
    <t>Viverda 1.25 L ha-1</t>
  </si>
  <si>
    <t>Fastac 0.2 L ha-1</t>
  </si>
  <si>
    <t>Velēnu podzolētā, mS</t>
  </si>
  <si>
    <t>04.09.2020.</t>
  </si>
  <si>
    <t>15-15-15 (75-75-75)</t>
  </si>
  <si>
    <t>28.05.2020.</t>
  </si>
  <si>
    <t>Biathlon 4 D 0.05 g ha-1</t>
  </si>
  <si>
    <t>Modus start 0.3 L ha-1</t>
  </si>
  <si>
    <t>11.06.2020</t>
  </si>
  <si>
    <t>11.04.2020.</t>
  </si>
  <si>
    <t>22.08.2020.</t>
  </si>
  <si>
    <t>15-15-15 (43.5-43.5-43.5)</t>
  </si>
  <si>
    <t>AN 34.4 (68.8)</t>
  </si>
  <si>
    <t>15.06.2020.</t>
  </si>
  <si>
    <t>AN 34.4 (34.4)</t>
  </si>
  <si>
    <t>03.06.2020.</t>
  </si>
  <si>
    <t>Mustangs s.e. 0.6 L ha-1</t>
  </si>
  <si>
    <t>07.07.2020.</t>
  </si>
  <si>
    <t>Priaxor 0.5 L ha-1</t>
  </si>
  <si>
    <t>Curbatur 0.5 L ha-1</t>
  </si>
  <si>
    <t>Saimniecisko īpašību novērtēšanas rezultāti vasaras miežiem 2020.gadā</t>
  </si>
  <si>
    <t>VCU trial results for spring barley in 2020</t>
  </si>
  <si>
    <t>SY418399</t>
  </si>
  <si>
    <t>Pupas</t>
  </si>
  <si>
    <t>10.04.2020.</t>
  </si>
  <si>
    <t>10.08.2020.</t>
  </si>
  <si>
    <t>15-15-15 (37.5-37.5-37.5)</t>
  </si>
  <si>
    <t>07.05.2020.</t>
  </si>
  <si>
    <t>NS 27-4 (81-12)</t>
  </si>
  <si>
    <t>Nitrophoska 20-20-20 1.5 kg ha-1</t>
  </si>
  <si>
    <t>YaraVita™ Thiotrac 2 L ha-1</t>
  </si>
  <si>
    <t>07.09.2020.</t>
  </si>
  <si>
    <t>Biathlon 4D 0.05 kg ha-1</t>
  </si>
  <si>
    <t>Moddus start 0.6 L ha-1</t>
  </si>
  <si>
    <t>18.08.2020.</t>
  </si>
  <si>
    <t>08.06.2020.</t>
  </si>
  <si>
    <t>SW161420</t>
  </si>
  <si>
    <t>SW141622</t>
  </si>
  <si>
    <t>Saimniecisko īpašību novērtēšanas rezultāti auzām 2020.gadā</t>
  </si>
  <si>
    <t>VCU trial results for oats in 2020</t>
  </si>
  <si>
    <t>Moduss start 0.4 L ha-1</t>
  </si>
  <si>
    <t>5.3-5.6</t>
  </si>
  <si>
    <t>12.08.2020.</t>
  </si>
  <si>
    <t>10-26-26 (30-78-78)</t>
  </si>
  <si>
    <t>N30 S7 (69.9-16.31)</t>
  </si>
  <si>
    <t>09.05.2020.</t>
  </si>
  <si>
    <t>09.06.2020</t>
  </si>
  <si>
    <t>26.06.2020.</t>
  </si>
  <si>
    <t>Saimniecisko īpašību novērtēšanas rezultāti vasaras rapša hibrīdiem 2020.gadā</t>
  </si>
  <si>
    <t>VCU trial results for spring oil seed rape in 2020</t>
  </si>
  <si>
    <t>DLE20822S11</t>
  </si>
  <si>
    <t>DLE20823S11</t>
  </si>
  <si>
    <t>LAGOON (DLE19816S11)</t>
  </si>
  <si>
    <t>25.04.2020.</t>
  </si>
  <si>
    <t>20.09.2020.</t>
  </si>
  <si>
    <t>15-15-15 (42-42-42)</t>
  </si>
  <si>
    <t>Butisan Star 2.0 L ha-1</t>
  </si>
  <si>
    <r>
      <t>Fastac 50 0.30 L ha</t>
    </r>
    <r>
      <rPr>
        <vertAlign val="superscript"/>
        <sz val="9"/>
        <rFont val="Verdana"/>
        <family val="2"/>
      </rPr>
      <t>-1</t>
    </r>
  </si>
  <si>
    <t>Kaiso 50 EG 0.15 kg ha-1</t>
  </si>
  <si>
    <t>24.06.2020.</t>
  </si>
  <si>
    <t>24.05.2020.</t>
  </si>
  <si>
    <t>13.06.2020.</t>
  </si>
  <si>
    <t>Yara Vita Brasitrel Pro 2.0 L ha -1</t>
  </si>
  <si>
    <t>Vk virspusēji glejotā, viegls M - smags sM</t>
  </si>
  <si>
    <t>03.09.2020.</t>
  </si>
  <si>
    <t>15-15-15 (45-45-45)</t>
  </si>
  <si>
    <t>AN (86)</t>
  </si>
  <si>
    <t>AS N21-S24 (25.2-28.8)</t>
  </si>
  <si>
    <t>28.04.2020.</t>
  </si>
  <si>
    <r>
      <t>Butisan Star 2.0 L ha</t>
    </r>
    <r>
      <rPr>
        <vertAlign val="superscript"/>
        <sz val="9"/>
        <color indexed="8"/>
        <rFont val="Verdana"/>
        <family val="2"/>
      </rPr>
      <t>-1</t>
    </r>
  </si>
  <si>
    <t>Lontrel 72 SG 0.13 kg ha-1</t>
  </si>
  <si>
    <t>Targa Super 1.2 L ha-1</t>
  </si>
  <si>
    <t>26.05.2020</t>
  </si>
  <si>
    <t>Nitrofoska 20-20-20 2.0 kg ha-1</t>
  </si>
  <si>
    <t>02.06.2020.</t>
  </si>
  <si>
    <t>YaraVita® Brassitrel PRO 1.0 L ha-1</t>
  </si>
  <si>
    <t>Velēnu podzolētā,  mS</t>
  </si>
  <si>
    <t>16.09.2020.</t>
  </si>
  <si>
    <t>AS N21-S24 (42-48)</t>
  </si>
  <si>
    <t>Lontrels 600 SL 0.2 L ha-1</t>
  </si>
  <si>
    <t>Fastac 50 0.3 L ha-2</t>
  </si>
  <si>
    <t>Wizards 0.05 L ha-1</t>
  </si>
  <si>
    <t>19.06.2020.</t>
  </si>
  <si>
    <t>25.06.2020.</t>
  </si>
  <si>
    <t>Saimniecisko īpašību novērtēšanas rezultāti vasaras CL rapsim 2020.gadā</t>
  </si>
  <si>
    <t>VCU trial results for CL spring oil seed rape in 2020</t>
  </si>
  <si>
    <t>DLE20824S21</t>
  </si>
  <si>
    <t>DLE20825S21</t>
  </si>
  <si>
    <t>DLE20826S21</t>
  </si>
  <si>
    <t>CLARO CL (DLE19818S21)</t>
  </si>
  <si>
    <t>COLETTE CL (DLE19819S21)</t>
  </si>
  <si>
    <t>CLOUD CL (DLE19820S21)</t>
  </si>
  <si>
    <t>CLUB CL (DLE19821S21)</t>
  </si>
  <si>
    <t>Vairāk kā puse no ražas izbirusi, jo nogatavojās ļoti nevienmērīgi un  stiprais lietus izkula, jau gatavās pākstis.</t>
  </si>
  <si>
    <t>Daļa ražas gāja bojā, lietus laikā.</t>
  </si>
  <si>
    <t>Daļa ražas gāja bojā lietus laikā.</t>
  </si>
  <si>
    <t>Saimniecisko īpašību novērtējums daudzgadīgajai airenei 2020.gadā - otrais gads</t>
  </si>
  <si>
    <t>VCU trial results for Pasture ryegrass in 2020 - second year</t>
  </si>
  <si>
    <t>Saimniecisko īpašību novērtējums daudzgadīgajai airenei 2020.gadā - pirmais gads</t>
  </si>
  <si>
    <t>VCU trial results for Pasture ryegrass in 2020 - first year</t>
  </si>
  <si>
    <t xml:space="preserve">Vasaras mieži  (Hordeum vulgare L.) </t>
  </si>
  <si>
    <t>Graudu frakcijas &gt;  2.5 mm</t>
  </si>
  <si>
    <t>Ekstraktivitāte</t>
  </si>
  <si>
    <t>g L-1</t>
  </si>
  <si>
    <t>Izvērtējot vasaras miežu kvalitātes rezultātus, saskaņā ar MK noteikumiem Nr. 518 7.6 pielikuma 5.6. ekstraktivitāti var noteikt, ja proteīna saturs atbilst 5-9 ballēm (9-11.5%).</t>
  </si>
  <si>
    <t>Līdz ar to, pilnīgs iesala grupas miežu izvērtējums bija iespējams tikai šķirnēm, kas tika audzētas vienā izmēģinājumu vietā.</t>
  </si>
  <si>
    <t>P2O5 mg kg -1</t>
  </si>
  <si>
    <t>K2O mg kg -1</t>
  </si>
  <si>
    <t>Izsēto sēklu skaits m2</t>
  </si>
  <si>
    <t>450 d.s. m2</t>
  </si>
  <si>
    <r>
      <t xml:space="preserve"> t ha</t>
    </r>
    <r>
      <rPr>
        <vertAlign val="superscript"/>
        <sz val="10"/>
        <color theme="1"/>
        <rFont val="Verdana"/>
        <family val="2"/>
      </rPr>
      <t>-1</t>
    </r>
  </si>
  <si>
    <t>Ziemas rapsis</t>
  </si>
  <si>
    <t>Visiem pļāvumiem kopā</t>
  </si>
  <si>
    <t>Sausnas raža salīdzinājumā ar standartu</t>
  </si>
  <si>
    <t>10.06.; 13.07.; 27.08.2020</t>
  </si>
  <si>
    <t>01.04.2020.</t>
  </si>
  <si>
    <t>21-91-105</t>
  </si>
  <si>
    <t>39 (N39-S9)</t>
  </si>
  <si>
    <t>60 (N60-S14)</t>
  </si>
  <si>
    <t>17.06.; 03.08.; 01.10.2020</t>
  </si>
  <si>
    <t>07.04.2020.</t>
  </si>
  <si>
    <t>15-62-108</t>
  </si>
  <si>
    <t>16.05.2018.</t>
  </si>
  <si>
    <t>03.04.2019.</t>
  </si>
  <si>
    <t>07.06.2019.</t>
  </si>
  <si>
    <t>16.07.2019.</t>
  </si>
  <si>
    <t>31.05.2018.</t>
  </si>
  <si>
    <t>17.04.2019.</t>
  </si>
  <si>
    <t>16.06.2019.</t>
  </si>
  <si>
    <t>07.08.2019.</t>
  </si>
  <si>
    <t xml:space="preserve">17.05.2018. </t>
  </si>
  <si>
    <t>01.06.2018.</t>
  </si>
  <si>
    <t>10.06.2020.</t>
  </si>
  <si>
    <t>17.06.2020</t>
  </si>
  <si>
    <t>13.07.2020.</t>
  </si>
  <si>
    <t>27.08.2020.</t>
  </si>
  <si>
    <t>03.08.2020.</t>
  </si>
  <si>
    <t>01.10.2020.</t>
  </si>
  <si>
    <t>29.04.2019.</t>
  </si>
  <si>
    <t>28.04.2019.</t>
  </si>
  <si>
    <t>15.06.2019.</t>
  </si>
  <si>
    <t>15.07.2019.</t>
  </si>
  <si>
    <t>17.06.; 03.08.; 01.10.2020.</t>
  </si>
  <si>
    <t>15-60-108</t>
  </si>
  <si>
    <t xml:space="preserve">REINIS (94-5-N) </t>
  </si>
  <si>
    <t>RAP 587 CL</t>
  </si>
  <si>
    <t>WRH 567 CL</t>
  </si>
  <si>
    <t>*</t>
  </si>
  <si>
    <r>
      <rPr>
        <b/>
        <sz val="10"/>
        <color theme="1"/>
        <rFont val="Verdana"/>
        <family val="2"/>
        <charset val="186"/>
      </rPr>
      <t>*</t>
    </r>
    <r>
      <rPr>
        <sz val="10"/>
        <color theme="1"/>
        <rFont val="Verdana"/>
        <family val="2"/>
      </rPr>
      <t xml:space="preserve"> Proteīna </t>
    </r>
    <r>
      <rPr>
        <sz val="10"/>
        <color theme="1"/>
        <rFont val="Verdana"/>
        <family val="2"/>
        <charset val="186"/>
      </rPr>
      <t>veidošanai graudos ietekmēja meteoroloģiskie apstākļi (galvenokārt nokrišņu daudzums). Sedimentācija un lipekļa saturs ir cieši saistīti ar proteīna saturu graudos.</t>
    </r>
  </si>
  <si>
    <r>
      <t xml:space="preserve">LLU Zemkopības institūts Skrīveri (LUA  “Institute of Agriculture Reseach”, district of Aizkraukle)  </t>
    </r>
    <r>
      <rPr>
        <sz val="10"/>
        <color theme="1"/>
        <rFont val="Verdana"/>
        <family val="2"/>
        <charset val="186"/>
      </rPr>
      <t>*</t>
    </r>
  </si>
  <si>
    <r>
      <rPr>
        <b/>
        <sz val="11"/>
        <color theme="1"/>
        <rFont val="Calibri"/>
        <family val="2"/>
        <charset val="186"/>
        <scheme val="minor"/>
      </rPr>
      <t>*</t>
    </r>
    <r>
      <rPr>
        <sz val="11"/>
        <color theme="1"/>
        <rFont val="Calibri"/>
        <family val="2"/>
        <scheme val="minor"/>
      </rPr>
      <t xml:space="preserve"> Vasaras miežu ražību būtiski ietekmēja lietusgāzes naktī no 29. uz 30. jūniju, kad Skrīveros nolija 37.5 mm nokrišņu. </t>
    </r>
    <r>
      <rPr>
        <sz val="11"/>
        <color theme="1"/>
        <rFont val="Calibri"/>
        <family val="2"/>
        <charset val="186"/>
        <scheme val="minor"/>
      </rPr>
      <t xml:space="preserve"> </t>
    </r>
  </si>
  <si>
    <t xml:space="preserve">Turpmākajā veģetācijas periodā vairākās dekādēs konstatēti pastiprināti nokrišņi, salīdzinot ar ilggadīgo normu (jūlija III. dekādē izkrita 49.4 mm jeb 168 % no normas), kā rezultātā veldre pastiprinājās. </t>
  </si>
  <si>
    <t xml:space="preserve">Saskaņā ar MK noteikumu 7.6 pielikuma 5.3. punktu - ekstraktivitāti var noteikt, ja proteīna saturs atbilst 5-9 ballēm (9-11.5%).  Šiem nosacījumiem, mieži atbilst tikai vienā audzēšanas vietā - Višķos. </t>
  </si>
  <si>
    <r>
      <t>LLU Zemkopības institūts Skrīveri (LUA  “Institute of Agriculture Reseach”, district of Aizkraukle)</t>
    </r>
    <r>
      <rPr>
        <sz val="10"/>
        <color theme="1"/>
        <rFont val="Verdana"/>
        <family val="2"/>
        <charset val="186"/>
      </rPr>
      <t xml:space="preserve"> *</t>
    </r>
  </si>
  <si>
    <t>Saimniecisko īpašību novērtēšanas rezultāti sējas liniem 2020.gadā</t>
  </si>
  <si>
    <t>VCU trial results for flax in 2020</t>
  </si>
  <si>
    <r>
      <t>Sējas lini  (</t>
    </r>
    <r>
      <rPr>
        <i/>
        <sz val="10"/>
        <color theme="1"/>
        <rFont val="Verdana"/>
        <family val="2"/>
      </rPr>
      <t>Linum usitatissimum L</t>
    </r>
    <r>
      <rPr>
        <i/>
        <sz val="10"/>
        <color indexed="8"/>
        <rFont val="Verdana"/>
        <family val="2"/>
      </rPr>
      <t>)</t>
    </r>
  </si>
  <si>
    <t>Nr.p.k.</t>
  </si>
  <si>
    <t>Stiebru raža 
Yield</t>
  </si>
  <si>
    <t>Vidējais lūksnes garums</t>
  </si>
  <si>
    <t>Netilinātas šķiedras saturs</t>
  </si>
  <si>
    <t>Veldre
Lodging</t>
  </si>
  <si>
    <t>Augu garums
Plant length</t>
  </si>
  <si>
    <t>Veģetācijas periods
Growing period</t>
  </si>
  <si>
    <t>Vilani</t>
  </si>
  <si>
    <t>Velēnu podzolēta, mS</t>
  </si>
  <si>
    <t>Pvp, sM</t>
  </si>
  <si>
    <t>Z.kvieši</t>
  </si>
  <si>
    <r>
      <t>1800 d.s. m</t>
    </r>
    <r>
      <rPr>
        <vertAlign val="superscript"/>
        <sz val="9"/>
        <color indexed="8"/>
        <rFont val="Verdana"/>
        <family val="2"/>
      </rPr>
      <t>2</t>
    </r>
  </si>
  <si>
    <t>19.05.2020</t>
  </si>
  <si>
    <t>11.09.2020.</t>
  </si>
  <si>
    <t>8-20-30 (20-50-75)</t>
  </si>
  <si>
    <t>43.5-43.5-43.5</t>
  </si>
  <si>
    <t>Sēklu apstrāde</t>
  </si>
  <si>
    <t>AN 34.4</t>
  </si>
  <si>
    <t>MCPA 750 1.0 L ha-1</t>
  </si>
  <si>
    <t>Saimniecisko īpašību novērtējums šķiedras kaņepēm 2020.gadā.</t>
  </si>
  <si>
    <t>VCU trial results for fiber hemp in 2020</t>
  </si>
  <si>
    <t xml:space="preserve">Šķiedras kaņepes (Canabis sativa L. )               </t>
  </si>
  <si>
    <t>Stublāju raža</t>
  </si>
  <si>
    <t xml:space="preserve">Stublāju raža salīdzinājumā ar standartu  </t>
  </si>
  <si>
    <t xml:space="preserve">Šķiedras saturs </t>
  </si>
  <si>
    <t>Veģetācijas periods</t>
  </si>
  <si>
    <t>Auga garums</t>
  </si>
  <si>
    <t>Kopā balles</t>
  </si>
  <si>
    <t xml:space="preserve"> t ha-1</t>
  </si>
  <si>
    <t xml:space="preserve">balles </t>
  </si>
  <si>
    <t>LLU Mācību pētījumu saimniecība "Pēterlauki", Jelgavas novads, LUA Research and Study Farm “Pēterlauki”, district of Jelgava</t>
  </si>
  <si>
    <t>Austa SK (KAN - 15)</t>
  </si>
  <si>
    <t>ESTA Line</t>
  </si>
  <si>
    <t>Vk, sM</t>
  </si>
  <si>
    <t>Izsēto sāklu skaits</t>
  </si>
  <si>
    <t>350 d.s. m2</t>
  </si>
  <si>
    <t>08.05.2020</t>
  </si>
  <si>
    <t>25.09.2020.</t>
  </si>
  <si>
    <t>22.09.2020.</t>
  </si>
  <si>
    <t>30-30-30</t>
  </si>
  <si>
    <t>Saimniecisko īpašību novērtējums eļļas kaņepēm 2020.gadā.</t>
  </si>
  <si>
    <t>VCU trial results for oil hemp in 2020</t>
  </si>
  <si>
    <r>
      <t>Eļļas kaņepes (</t>
    </r>
    <r>
      <rPr>
        <b/>
        <i/>
        <sz val="10"/>
        <color theme="1"/>
        <rFont val="Verdana"/>
        <family val="2"/>
      </rPr>
      <t>Canabis sativa</t>
    </r>
    <r>
      <rPr>
        <i/>
        <sz val="10"/>
        <color indexed="8"/>
        <rFont val="Verdana"/>
        <family val="2"/>
      </rPr>
      <t xml:space="preserve"> L. )               </t>
    </r>
  </si>
  <si>
    <t xml:space="preserve">t ha-1 </t>
  </si>
  <si>
    <t>Finola</t>
  </si>
  <si>
    <t>KAN - 21</t>
  </si>
  <si>
    <t>Lojas</t>
  </si>
  <si>
    <t>ESTA line</t>
  </si>
  <si>
    <t>150 d.s. m2</t>
  </si>
  <si>
    <t>23.09.2020.</t>
  </si>
  <si>
    <t>AN 24.4</t>
  </si>
  <si>
    <t>Saimniecisko īpašību novērtējums Bioloģiski audzētais kukurūzai 2020. gadā.</t>
  </si>
  <si>
    <t>VCU trial results for Organic Silage Maize in 2020</t>
  </si>
  <si>
    <r>
      <t>Kukurūzas (</t>
    </r>
    <r>
      <rPr>
        <b/>
        <i/>
        <sz val="12"/>
        <color indexed="8"/>
        <rFont val="Calibri"/>
        <family val="2"/>
        <scheme val="minor"/>
      </rPr>
      <t>Zea mays</t>
    </r>
    <r>
      <rPr>
        <b/>
        <sz val="12"/>
        <color indexed="8"/>
        <rFont val="Calibri"/>
        <family val="2"/>
        <scheme val="minor"/>
      </rPr>
      <t xml:space="preserve"> L.) </t>
    </r>
  </si>
  <si>
    <t>Šķirnes                                  Variety</t>
  </si>
  <si>
    <t>Zaļās masas raža                                  Yield of green crop</t>
  </si>
  <si>
    <t>Sausnas raža Dry matter yield</t>
  </si>
  <si>
    <t>Sausnas raža salīdzinājumā ar st. Dry matter yield compared to standard</t>
  </si>
  <si>
    <t>Kopproteīna saturs (sausnā) (N% x 6,25)                         Crude protein content (dry matter)</t>
  </si>
  <si>
    <t>Augu garums Length of the plant</t>
  </si>
  <si>
    <t>Vālīšu skaits 1 augam Number of spikes per plant</t>
  </si>
  <si>
    <t>Izturība pret veldri        Lodging</t>
  </si>
  <si>
    <t>Sausnas sarurs                       Dry matter</t>
  </si>
  <si>
    <t>Veģetācijas periods, dienas līdz piengatavībai Vegetation period, days to maturity</t>
  </si>
  <si>
    <t>Kopējās  Total</t>
  </si>
  <si>
    <t>balles/ rating</t>
  </si>
  <si>
    <t>gab</t>
  </si>
  <si>
    <t>NMB15235</t>
  </si>
  <si>
    <t>NMB15-333</t>
  </si>
  <si>
    <t>Izmēģinājums tika norakstīts, saskaņā ar MK noteikumu Nr.518 punktu 36.4. - augus bojājuši putni, tos izēdot tulīt pēc sadīgšanas.</t>
  </si>
  <si>
    <t>Vvp, mS</t>
  </si>
  <si>
    <t>10 d.s. m2</t>
  </si>
  <si>
    <t>21.05.2020.</t>
  </si>
  <si>
    <t xml:space="preserve">Phylgreen </t>
  </si>
  <si>
    <t>2.0 L ha-1</t>
  </si>
  <si>
    <t xml:space="preserve">Veldre sākās vasaras miežu vārpošanas fāzē, tas atstāja būtisku ietekmi uz ražību. </t>
  </si>
  <si>
    <t>CL šķirne</t>
  </si>
  <si>
    <t>* Kopējās balles
Total rating</t>
  </si>
  <si>
    <r>
      <rPr>
        <b/>
        <sz val="11"/>
        <color rgb="FF000000"/>
        <rFont val="Calibri"/>
        <family val="2"/>
        <charset val="186"/>
        <scheme val="minor"/>
      </rPr>
      <t>*</t>
    </r>
    <r>
      <rPr>
        <sz val="11"/>
        <color rgb="FF000000"/>
        <rFont val="Calibri"/>
        <family val="2"/>
        <charset val="186"/>
        <scheme val="minor"/>
      </rPr>
      <t xml:space="preserve"> Vasaras rapša rādītāji ņemti  vērā tikai informatīvi, jo uz ražu un kvalitātes rādītājiem lielā mērā ir ietekmējuši laika apstākļi un kaitēkļi visās audzēšanas vietās, kas neatspoguļo patiesās šķirnes īpašības.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</si>
</sst>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0\ _L_s_-;\-* #,##0.00\ _L_s_-;_-* &quot;-&quot;??\ _L_s_-;_-@_-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indexed="8"/>
      <name val="Verdana"/>
      <family val="2"/>
    </font>
    <font>
      <i/>
      <sz val="12"/>
      <color indexed="8"/>
      <name val="Verdana"/>
      <family val="2"/>
    </font>
    <font>
      <vertAlign val="superscript"/>
      <sz val="10"/>
      <color indexed="8"/>
      <name val="Verdana"/>
      <family val="2"/>
    </font>
    <font>
      <b/>
      <i/>
      <sz val="12"/>
      <color indexed="8"/>
      <name val="Verdana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9"/>
      <color theme="1"/>
      <name val="Verdana"/>
      <family val="2"/>
    </font>
    <font>
      <vertAlign val="subscript"/>
      <sz val="9"/>
      <color indexed="8"/>
      <name val="Verdana"/>
      <family val="2"/>
    </font>
    <font>
      <sz val="9"/>
      <color indexed="8"/>
      <name val="Verdana"/>
      <family val="2"/>
    </font>
    <font>
      <vertAlign val="superscript"/>
      <sz val="9"/>
      <color indexed="8"/>
      <name val="Verdana"/>
      <family val="2"/>
    </font>
    <font>
      <sz val="11"/>
      <name val="Calibri"/>
      <family val="2"/>
      <scheme val="minor"/>
    </font>
    <font>
      <vertAlign val="superscript"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Verdana"/>
      <family val="2"/>
    </font>
    <font>
      <sz val="9"/>
      <name val="Verdana"/>
      <family val="2"/>
    </font>
    <font>
      <sz val="9"/>
      <color rgb="FFFF0000"/>
      <name val="Verdana"/>
      <family val="2"/>
    </font>
    <font>
      <sz val="10"/>
      <color rgb="FFFF0000"/>
      <name val="Verdana"/>
      <family val="2"/>
    </font>
    <font>
      <sz val="11"/>
      <color rgb="FFFF0000"/>
      <name val="Verdana"/>
      <family val="2"/>
    </font>
    <font>
      <vertAlign val="superscript"/>
      <sz val="9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vertAlign val="superscript"/>
      <sz val="10"/>
      <color theme="1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2">
    <xf numFmtId="0" fontId="0" fillId="0" borderId="0"/>
    <xf numFmtId="0" fontId="5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165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8" fillId="0" borderId="0"/>
    <xf numFmtId="0" fontId="21" fillId="0" borderId="0"/>
    <xf numFmtId="165" fontId="11" fillId="0" borderId="0" applyFont="0" applyFill="0" applyBorder="0" applyAlignment="0" applyProtection="0"/>
    <xf numFmtId="0" fontId="11" fillId="0" borderId="0"/>
    <xf numFmtId="0" fontId="40" fillId="0" borderId="0"/>
    <xf numFmtId="165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0" fillId="0" borderId="0"/>
    <xf numFmtId="0" fontId="42" fillId="0" borderId="0"/>
    <xf numFmtId="0" fontId="51" fillId="0" borderId="0"/>
    <xf numFmtId="0" fontId="52" fillId="0" borderId="0" applyNumberFormat="0" applyFill="0" applyBorder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0" applyNumberFormat="0" applyBorder="0" applyAlignment="0" applyProtection="0"/>
    <xf numFmtId="0" fontId="59" fillId="10" borderId="29" applyNumberFormat="0" applyAlignment="0" applyProtection="0"/>
    <xf numFmtId="0" fontId="60" fillId="11" borderId="30" applyNumberFormat="0" applyAlignment="0" applyProtection="0"/>
    <xf numFmtId="0" fontId="61" fillId="11" borderId="29" applyNumberFormat="0" applyAlignment="0" applyProtection="0"/>
    <xf numFmtId="0" fontId="62" fillId="0" borderId="31" applyNumberFormat="0" applyFill="0" applyAlignment="0" applyProtection="0"/>
    <xf numFmtId="0" fontId="63" fillId="12" borderId="32" applyNumberFormat="0" applyAlignment="0" applyProtection="0"/>
    <xf numFmtId="0" fontId="31" fillId="0" borderId="0" applyNumberFormat="0" applyFill="0" applyBorder="0" applyAlignment="0" applyProtection="0"/>
    <xf numFmtId="0" fontId="30" fillId="13" borderId="33" applyNumberFormat="0" applyFont="0" applyAlignment="0" applyProtection="0"/>
    <xf numFmtId="0" fontId="64" fillId="0" borderId="0" applyNumberFormat="0" applyFill="0" applyBorder="0" applyAlignment="0" applyProtection="0"/>
    <xf numFmtId="0" fontId="22" fillId="0" borderId="34" applyNumberFormat="0" applyFill="0" applyAlignment="0" applyProtection="0"/>
    <xf numFmtId="0" fontId="65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65" fillId="25" borderId="0" applyNumberFormat="0" applyBorder="0" applyAlignment="0" applyProtection="0"/>
    <xf numFmtId="0" fontId="65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65" fillId="37" borderId="0" applyNumberFormat="0" applyBorder="0" applyAlignment="0" applyProtection="0"/>
    <xf numFmtId="43" fontId="5" fillId="0" borderId="0" applyFont="0" applyFill="0" applyBorder="0" applyAlignment="0" applyProtection="0"/>
    <xf numFmtId="0" fontId="30" fillId="0" borderId="0"/>
    <xf numFmtId="0" fontId="11" fillId="0" borderId="0"/>
    <xf numFmtId="0" fontId="5" fillId="0" borderId="0"/>
    <xf numFmtId="0" fontId="6" fillId="0" borderId="0"/>
    <xf numFmtId="0" fontId="5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14">
    <xf numFmtId="0" fontId="0" fillId="0" borderId="0" xfId="0"/>
    <xf numFmtId="0" fontId="13" fillId="0" borderId="0" xfId="7" applyFont="1"/>
    <xf numFmtId="0" fontId="16" fillId="0" borderId="0" xfId="7" applyFont="1"/>
    <xf numFmtId="0" fontId="12" fillId="0" borderId="0" xfId="7" applyFont="1"/>
    <xf numFmtId="0" fontId="14" fillId="0" borderId="0" xfId="7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horizontal="center" vertical="center" wrapText="1"/>
    </xf>
    <xf numFmtId="0" fontId="15" fillId="0" borderId="0" xfId="7" applyFont="1" applyBorder="1" applyAlignment="1">
      <alignment horizontal="center" vertical="center" wrapText="1"/>
    </xf>
    <xf numFmtId="0" fontId="17" fillId="0" borderId="1" xfId="150" applyFont="1" applyFill="1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1" xfId="0" applyFont="1" applyBorder="1"/>
    <xf numFmtId="164" fontId="17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14" fillId="0" borderId="1" xfId="7" applyFont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2" fillId="0" borderId="0" xfId="7" applyFont="1"/>
    <xf numFmtId="0" fontId="13" fillId="0" borderId="0" xfId="7" applyFont="1"/>
    <xf numFmtId="0" fontId="16" fillId="0" borderId="0" xfId="7" applyFont="1"/>
    <xf numFmtId="0" fontId="12" fillId="0" borderId="0" xfId="7" applyFont="1"/>
    <xf numFmtId="0" fontId="13" fillId="0" borderId="0" xfId="7" applyFont="1"/>
    <xf numFmtId="0" fontId="14" fillId="0" borderId="1" xfId="7" applyFont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6" fillId="0" borderId="0" xfId="7" applyFont="1"/>
    <xf numFmtId="0" fontId="14" fillId="0" borderId="0" xfId="0" applyFont="1"/>
    <xf numFmtId="1" fontId="1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6" fillId="0" borderId="0" xfId="7" applyFont="1"/>
    <xf numFmtId="0" fontId="12" fillId="0" borderId="0" xfId="7" applyFont="1"/>
    <xf numFmtId="0" fontId="14" fillId="0" borderId="1" xfId="7" applyFont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6" fillId="0" borderId="0" xfId="7" applyFont="1"/>
    <xf numFmtId="0" fontId="12" fillId="0" borderId="0" xfId="7" applyFont="1"/>
    <xf numFmtId="0" fontId="14" fillId="0" borderId="1" xfId="7" applyFont="1" applyBorder="1" applyAlignment="1">
      <alignment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4" fillId="0" borderId="3" xfId="7" applyFont="1" applyBorder="1" applyAlignment="1">
      <alignment horizontal="center" vertical="center" wrapText="1"/>
    </xf>
    <xf numFmtId="0" fontId="15" fillId="0" borderId="0" xfId="7" applyFont="1" applyAlignment="1">
      <alignment vertical="center"/>
    </xf>
    <xf numFmtId="0" fontId="12" fillId="0" borderId="0" xfId="7" applyFont="1"/>
    <xf numFmtId="0" fontId="14" fillId="0" borderId="0" xfId="7" applyFont="1" applyBorder="1" applyAlignment="1">
      <alignment horizontal="center" vertical="center" wrapText="1"/>
    </xf>
    <xf numFmtId="0" fontId="14" fillId="0" borderId="1" xfId="7" applyFont="1" applyBorder="1" applyAlignment="1">
      <alignment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horizontal="center" vertical="center" wrapText="1"/>
    </xf>
    <xf numFmtId="0" fontId="16" fillId="0" borderId="0" xfId="7" applyFont="1"/>
    <xf numFmtId="0" fontId="14" fillId="0" borderId="3" xfId="7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vertical="center"/>
    </xf>
    <xf numFmtId="0" fontId="0" fillId="0" borderId="1" xfId="0" applyBorder="1"/>
    <xf numFmtId="0" fontId="24" fillId="0" borderId="0" xfId="0" applyFont="1"/>
    <xf numFmtId="0" fontId="0" fillId="3" borderId="1" xfId="0" applyFill="1" applyBorder="1" applyAlignment="1">
      <alignment horizontal="center"/>
    </xf>
    <xf numFmtId="0" fontId="24" fillId="0" borderId="5" xfId="0" applyFont="1" applyBorder="1"/>
    <xf numFmtId="0" fontId="24" fillId="0" borderId="1" xfId="0" applyFont="1" applyBorder="1"/>
    <xf numFmtId="0" fontId="24" fillId="0" borderId="1" xfId="0" applyFont="1" applyBorder="1" applyAlignment="1"/>
    <xf numFmtId="0" fontId="13" fillId="0" borderId="1" xfId="0" applyFont="1" applyBorder="1"/>
    <xf numFmtId="0" fontId="24" fillId="0" borderId="3" xfId="0" applyFont="1" applyBorder="1"/>
    <xf numFmtId="0" fontId="24" fillId="0" borderId="0" xfId="0" applyFont="1" applyBorder="1"/>
    <xf numFmtId="0" fontId="24" fillId="0" borderId="4" xfId="0" applyFont="1" applyBorder="1"/>
    <xf numFmtId="0" fontId="0" fillId="0" borderId="1" xfId="0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Fill="1" applyBorder="1"/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3" fillId="0" borderId="9" xfId="0" applyFont="1" applyBorder="1" applyAlignment="1"/>
    <xf numFmtId="0" fontId="13" fillId="0" borderId="0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2" borderId="1" xfId="0" applyFont="1" applyFill="1" applyBorder="1"/>
    <xf numFmtId="0" fontId="14" fillId="0" borderId="5" xfId="0" applyFont="1" applyBorder="1" applyAlignment="1">
      <alignment horizontal="center"/>
    </xf>
    <xf numFmtId="164" fontId="32" fillId="0" borderId="1" xfId="0" applyNumberFormat="1" applyFont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0" fillId="0" borderId="11" xfId="0" applyBorder="1"/>
    <xf numFmtId="164" fontId="14" fillId="0" borderId="11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Fill="1"/>
    <xf numFmtId="0" fontId="24" fillId="0" borderId="1" xfId="0" applyFont="1" applyBorder="1" applyAlignment="1">
      <alignment horizontal="center"/>
    </xf>
    <xf numFmtId="0" fontId="35" fillId="0" borderId="1" xfId="0" applyFont="1" applyBorder="1"/>
    <xf numFmtId="0" fontId="34" fillId="0" borderId="1" xfId="0" applyFont="1" applyBorder="1"/>
    <xf numFmtId="0" fontId="36" fillId="0" borderId="1" xfId="0" applyFont="1" applyBorder="1"/>
    <xf numFmtId="0" fontId="34" fillId="0" borderId="3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Font="1" applyBorder="1"/>
    <xf numFmtId="0" fontId="31" fillId="0" borderId="1" xfId="0" applyFont="1" applyBorder="1"/>
    <xf numFmtId="0" fontId="24" fillId="2" borderId="1" xfId="0" applyFont="1" applyFill="1" applyBorder="1"/>
    <xf numFmtId="0" fontId="38" fillId="0" borderId="1" xfId="0" applyFont="1" applyBorder="1"/>
    <xf numFmtId="0" fontId="33" fillId="0" borderId="7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28" fillId="0" borderId="0" xfId="0" applyFont="1"/>
    <xf numFmtId="0" fontId="34" fillId="0" borderId="1" xfId="0" applyFont="1" applyFill="1" applyBorder="1"/>
    <xf numFmtId="0" fontId="33" fillId="0" borderId="4" xfId="0" applyFont="1" applyFill="1" applyBorder="1"/>
    <xf numFmtId="0" fontId="28" fillId="0" borderId="1" xfId="0" applyFont="1" applyBorder="1"/>
    <xf numFmtId="0" fontId="33" fillId="0" borderId="1" xfId="0" applyFont="1" applyFill="1" applyBorder="1"/>
    <xf numFmtId="0" fontId="17" fillId="3" borderId="1" xfId="150" applyFont="1" applyFill="1" applyBorder="1"/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1" fontId="17" fillId="3" borderId="2" xfId="0" applyNumberFormat="1" applyFont="1" applyFill="1" applyBorder="1" applyAlignment="1">
      <alignment horizontal="center"/>
    </xf>
    <xf numFmtId="164" fontId="17" fillId="3" borderId="2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164" fontId="14" fillId="3" borderId="5" xfId="0" applyNumberFormat="1" applyFont="1" applyFill="1" applyBorder="1" applyAlignment="1">
      <alignment horizontal="center"/>
    </xf>
    <xf numFmtId="1" fontId="14" fillId="3" borderId="6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vertical="center"/>
    </xf>
    <xf numFmtId="164" fontId="32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14" fillId="4" borderId="1" xfId="0" applyFont="1" applyFill="1" applyBorder="1"/>
    <xf numFmtId="2" fontId="14" fillId="4" borderId="1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" fontId="17" fillId="4" borderId="1" xfId="0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14" fillId="5" borderId="1" xfId="0" applyFont="1" applyFill="1" applyBorder="1"/>
    <xf numFmtId="0" fontId="17" fillId="5" borderId="1" xfId="150" applyFont="1" applyFill="1" applyBorder="1"/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1" fontId="17" fillId="5" borderId="2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4" fillId="0" borderId="4" xfId="0" applyFont="1" applyFill="1" applyBorder="1"/>
    <xf numFmtId="0" fontId="0" fillId="0" borderId="0" xfId="0"/>
    <xf numFmtId="0" fontId="33" fillId="0" borderId="9" xfId="0" applyFont="1" applyBorder="1"/>
    <xf numFmtId="0" fontId="33" fillId="0" borderId="0" xfId="0" applyFont="1" applyBorder="1" applyAlignment="1">
      <alignment horizontal="center"/>
    </xf>
    <xf numFmtId="0" fontId="33" fillId="0" borderId="9" xfId="0" applyFont="1" applyFill="1" applyBorder="1"/>
    <xf numFmtId="0" fontId="34" fillId="0" borderId="9" xfId="0" applyFont="1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/>
    <xf numFmtId="0" fontId="13" fillId="0" borderId="6" xfId="0" applyFont="1" applyBorder="1" applyAlignment="1"/>
    <xf numFmtId="0" fontId="3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1" xfId="7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4" fillId="0" borderId="1" xfId="0" applyFont="1" applyFill="1" applyBorder="1"/>
    <xf numFmtId="0" fontId="33" fillId="0" borderId="3" xfId="0" applyFont="1" applyBorder="1"/>
    <xf numFmtId="0" fontId="41" fillId="0" borderId="0" xfId="0" applyFont="1"/>
    <xf numFmtId="0" fontId="17" fillId="0" borderId="0" xfId="0" applyFont="1" applyFill="1" applyBorder="1" applyAlignment="1">
      <alignment vertical="center"/>
    </xf>
    <xf numFmtId="1" fontId="14" fillId="0" borderId="0" xfId="0" applyNumberFormat="1" applyFont="1" applyBorder="1" applyAlignment="1">
      <alignment horizontal="center"/>
    </xf>
    <xf numFmtId="0" fontId="14" fillId="0" borderId="11" xfId="0" applyFont="1" applyBorder="1"/>
    <xf numFmtId="0" fontId="17" fillId="0" borderId="10" xfId="0" applyFont="1" applyFill="1" applyBorder="1" applyAlignment="1">
      <alignment vertical="center"/>
    </xf>
    <xf numFmtId="0" fontId="0" fillId="0" borderId="0" xfId="0" applyBorder="1"/>
    <xf numFmtId="0" fontId="17" fillId="0" borderId="9" xfId="0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1" fillId="0" borderId="1" xfId="0" applyFont="1" applyFill="1" applyBorder="1"/>
    <xf numFmtId="0" fontId="0" fillId="0" borderId="1" xfId="0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/>
    <xf numFmtId="0" fontId="14" fillId="0" borderId="1" xfId="0" applyFont="1" applyBorder="1" applyAlignment="1">
      <alignment horizontal="center"/>
    </xf>
    <xf numFmtId="0" fontId="0" fillId="0" borderId="0" xfId="0" applyFont="1"/>
    <xf numFmtId="0" fontId="43" fillId="0" borderId="0" xfId="7" applyFont="1" applyAlignment="1">
      <alignment vertical="center"/>
    </xf>
    <xf numFmtId="0" fontId="0" fillId="0" borderId="0" xfId="7" applyFont="1"/>
    <xf numFmtId="0" fontId="46" fillId="0" borderId="0" xfId="10" applyFont="1" applyBorder="1" applyAlignment="1">
      <alignment wrapText="1"/>
    </xf>
    <xf numFmtId="0" fontId="46" fillId="0" borderId="0" xfId="10" applyFont="1" applyBorder="1"/>
    <xf numFmtId="0" fontId="46" fillId="0" borderId="0" xfId="10" applyFont="1" applyFill="1" applyBorder="1" applyAlignment="1">
      <alignment wrapText="1"/>
    </xf>
    <xf numFmtId="0" fontId="46" fillId="0" borderId="4" xfId="10" applyFont="1" applyBorder="1" applyAlignment="1"/>
    <xf numFmtId="0" fontId="46" fillId="0" borderId="9" xfId="10" applyFont="1" applyBorder="1"/>
    <xf numFmtId="0" fontId="46" fillId="0" borderId="0" xfId="10" applyFont="1" applyFill="1" applyBorder="1" applyAlignment="1"/>
    <xf numFmtId="0" fontId="45" fillId="0" borderId="12" xfId="10" applyFont="1" applyFill="1" applyBorder="1" applyAlignment="1">
      <alignment horizontal="center" wrapText="1"/>
    </xf>
    <xf numFmtId="0" fontId="47" fillId="0" borderId="12" xfId="10" applyFont="1" applyFill="1" applyBorder="1" applyAlignment="1">
      <alignment wrapText="1"/>
    </xf>
    <xf numFmtId="1" fontId="47" fillId="0" borderId="12" xfId="10" applyNumberFormat="1" applyFont="1" applyFill="1" applyBorder="1" applyAlignment="1">
      <alignment horizontal="center" wrapText="1"/>
    </xf>
    <xf numFmtId="0" fontId="45" fillId="0" borderId="12" xfId="10" applyFont="1" applyFill="1" applyBorder="1" applyAlignment="1">
      <alignment horizontal="center" vertical="center" wrapText="1"/>
    </xf>
    <xf numFmtId="164" fontId="45" fillId="0" borderId="12" xfId="10" applyNumberFormat="1" applyFont="1" applyFill="1" applyBorder="1" applyAlignment="1">
      <alignment horizontal="center" wrapText="1"/>
    </xf>
    <xf numFmtId="164" fontId="45" fillId="0" borderId="13" xfId="10" applyNumberFormat="1" applyFont="1" applyFill="1" applyBorder="1" applyAlignment="1">
      <alignment horizontal="center" vertical="top" wrapText="1"/>
    </xf>
    <xf numFmtId="0" fontId="45" fillId="0" borderId="12" xfId="10" applyFont="1" applyBorder="1" applyAlignment="1">
      <alignment horizontal="center" wrapText="1"/>
    </xf>
    <xf numFmtId="0" fontId="47" fillId="0" borderId="12" xfId="10" applyFont="1" applyBorder="1" applyAlignment="1">
      <alignment vertical="top" wrapText="1"/>
    </xf>
    <xf numFmtId="0" fontId="45" fillId="0" borderId="12" xfId="10" applyFont="1" applyBorder="1" applyAlignment="1">
      <alignment horizontal="center" vertical="center" wrapText="1"/>
    </xf>
    <xf numFmtId="164" fontId="45" fillId="0" borderId="12" xfId="10" applyNumberFormat="1" applyFont="1" applyBorder="1" applyAlignment="1">
      <alignment horizontal="center" wrapText="1"/>
    </xf>
    <xf numFmtId="0" fontId="28" fillId="0" borderId="0" xfId="10" applyFont="1" applyBorder="1" applyAlignment="1">
      <alignment horizontal="center" wrapText="1"/>
    </xf>
    <xf numFmtId="1" fontId="47" fillId="0" borderId="0" xfId="10" applyNumberFormat="1" applyFont="1" applyFill="1" applyBorder="1" applyAlignment="1">
      <alignment horizontal="center" wrapText="1"/>
    </xf>
    <xf numFmtId="164" fontId="45" fillId="0" borderId="0" xfId="10" applyNumberFormat="1" applyFont="1" applyFill="1" applyBorder="1" applyAlignment="1">
      <alignment horizontal="center" wrapText="1"/>
    </xf>
    <xf numFmtId="0" fontId="46" fillId="0" borderId="4" xfId="10" applyFont="1" applyBorder="1" applyAlignment="1">
      <alignment horizontal="center"/>
    </xf>
    <xf numFmtId="1" fontId="47" fillId="0" borderId="4" xfId="10" applyNumberFormat="1" applyFont="1" applyFill="1" applyBorder="1" applyAlignment="1">
      <alignment horizontal="center" wrapText="1"/>
    </xf>
    <xf numFmtId="0" fontId="46" fillId="0" borderId="4" xfId="10" applyFont="1" applyBorder="1"/>
    <xf numFmtId="164" fontId="46" fillId="0" borderId="9" xfId="10" applyNumberFormat="1" applyFont="1" applyFill="1" applyBorder="1" applyAlignment="1"/>
    <xf numFmtId="0" fontId="47" fillId="0" borderId="12" xfId="10" applyFont="1" applyFill="1" applyBorder="1" applyAlignment="1">
      <alignment horizontal="center" wrapText="1"/>
    </xf>
    <xf numFmtId="0" fontId="28" fillId="0" borderId="0" xfId="10" applyFont="1" applyBorder="1" applyAlignment="1">
      <alignment horizontal="center" vertical="top" wrapText="1"/>
    </xf>
    <xf numFmtId="0" fontId="45" fillId="0" borderId="0" xfId="10" applyFont="1" applyFill="1" applyBorder="1" applyAlignment="1">
      <alignment horizontal="center" wrapText="1"/>
    </xf>
    <xf numFmtId="1" fontId="45" fillId="0" borderId="12" xfId="10" applyNumberFormat="1" applyFont="1" applyFill="1" applyBorder="1" applyAlignment="1">
      <alignment horizontal="center"/>
    </xf>
    <xf numFmtId="0" fontId="48" fillId="0" borderId="0" xfId="7" applyFont="1" applyAlignment="1">
      <alignment vertical="center"/>
    </xf>
    <xf numFmtId="0" fontId="28" fillId="0" borderId="0" xfId="10" applyFont="1" applyBorder="1" applyAlignment="1">
      <alignment wrapText="1"/>
    </xf>
    <xf numFmtId="0" fontId="28" fillId="0" borderId="0" xfId="10" applyFont="1" applyBorder="1" applyAlignment="1">
      <alignment vertical="top" wrapText="1"/>
    </xf>
    <xf numFmtId="0" fontId="46" fillId="0" borderId="9" xfId="10" applyFont="1" applyBorder="1" applyAlignment="1"/>
    <xf numFmtId="0" fontId="47" fillId="0" borderId="12" xfId="10" applyFont="1" applyBorder="1" applyAlignment="1">
      <alignment horizontal="center" vertical="top" wrapText="1"/>
    </xf>
    <xf numFmtId="0" fontId="45" fillId="0" borderId="13" xfId="10" applyFont="1" applyBorder="1" applyAlignment="1">
      <alignment horizontal="center" wrapText="1"/>
    </xf>
    <xf numFmtId="0" fontId="45" fillId="0" borderId="14" xfId="10" applyFont="1" applyBorder="1" applyAlignment="1">
      <alignment horizontal="center" wrapText="1"/>
    </xf>
    <xf numFmtId="0" fontId="45" fillId="0" borderId="14" xfId="10" applyFont="1" applyFill="1" applyBorder="1" applyAlignment="1">
      <alignment horizontal="center" wrapText="1"/>
    </xf>
    <xf numFmtId="2" fontId="47" fillId="0" borderId="12" xfId="10" applyNumberFormat="1" applyFont="1" applyFill="1" applyBorder="1" applyAlignment="1">
      <alignment horizontal="center" wrapText="1"/>
    </xf>
    <xf numFmtId="1" fontId="45" fillId="0" borderId="13" xfId="10" applyNumberFormat="1" applyFont="1" applyFill="1" applyBorder="1" applyAlignment="1">
      <alignment horizontal="center" wrapText="1"/>
    </xf>
    <xf numFmtId="1" fontId="45" fillId="0" borderId="13" xfId="10" applyNumberFormat="1" applyFont="1" applyBorder="1" applyAlignment="1">
      <alignment horizontal="center" wrapText="1"/>
    </xf>
    <xf numFmtId="0" fontId="47" fillId="0" borderId="0" xfId="10" applyFont="1" applyFill="1" applyBorder="1" applyAlignment="1">
      <alignment wrapText="1"/>
    </xf>
    <xf numFmtId="0" fontId="47" fillId="0" borderId="0" xfId="10" applyFont="1" applyFill="1" applyBorder="1" applyAlignment="1">
      <alignment horizontal="center" wrapText="1"/>
    </xf>
    <xf numFmtId="0" fontId="45" fillId="0" borderId="0" xfId="10" applyFont="1" applyFill="1" applyBorder="1" applyAlignment="1">
      <alignment horizontal="center" vertical="center" wrapText="1"/>
    </xf>
    <xf numFmtId="2" fontId="47" fillId="0" borderId="0" xfId="10" applyNumberFormat="1" applyFont="1" applyFill="1" applyBorder="1" applyAlignment="1">
      <alignment horizontal="center" wrapText="1"/>
    </xf>
    <xf numFmtId="164" fontId="45" fillId="0" borderId="0" xfId="10" applyNumberFormat="1" applyFont="1" applyFill="1" applyBorder="1" applyAlignment="1">
      <alignment horizontal="center" vertical="top" wrapText="1"/>
    </xf>
    <xf numFmtId="0" fontId="45" fillId="0" borderId="12" xfId="10" applyFont="1" applyFill="1" applyBorder="1" applyAlignment="1">
      <alignment horizontal="center"/>
    </xf>
    <xf numFmtId="2" fontId="45" fillId="0" borderId="12" xfId="10" applyNumberFormat="1" applyFont="1" applyFill="1" applyBorder="1" applyAlignment="1">
      <alignment horizontal="center"/>
    </xf>
    <xf numFmtId="164" fontId="45" fillId="0" borderId="12" xfId="10" applyNumberFormat="1" applyFont="1" applyFill="1" applyBorder="1" applyAlignment="1">
      <alignment horizontal="center" vertical="center" wrapText="1"/>
    </xf>
    <xf numFmtId="164" fontId="45" fillId="0" borderId="12" xfId="10" applyNumberFormat="1" applyFont="1" applyFill="1" applyBorder="1" applyAlignment="1">
      <alignment horizontal="center"/>
    </xf>
    <xf numFmtId="0" fontId="28" fillId="0" borderId="12" xfId="10" applyFont="1" applyFill="1" applyBorder="1" applyAlignment="1">
      <alignment horizontal="center"/>
    </xf>
    <xf numFmtId="0" fontId="28" fillId="0" borderId="12" xfId="10" applyFont="1" applyBorder="1" applyAlignment="1">
      <alignment horizontal="center"/>
    </xf>
    <xf numFmtId="0" fontId="45" fillId="0" borderId="14" xfId="10" applyFont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4" fillId="0" borderId="1" xfId="7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3" xfId="7" applyFont="1" applyBorder="1" applyAlignment="1">
      <alignment horizontal="center" vertical="center" wrapText="1"/>
    </xf>
    <xf numFmtId="0" fontId="45" fillId="0" borderId="12" xfId="10" applyFont="1" applyBorder="1" applyAlignment="1">
      <alignment horizontal="center" wrapText="1"/>
    </xf>
    <xf numFmtId="0" fontId="45" fillId="0" borderId="14" xfId="10" applyFont="1" applyBorder="1" applyAlignment="1">
      <alignment horizontal="center" wrapText="1"/>
    </xf>
    <xf numFmtId="0" fontId="28" fillId="0" borderId="0" xfId="1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164" fontId="45" fillId="0" borderId="12" xfId="10" applyNumberFormat="1" applyFont="1" applyBorder="1" applyAlignment="1">
      <alignment horizontal="center" vertical="center" wrapText="1"/>
    </xf>
    <xf numFmtId="0" fontId="0" fillId="0" borderId="5" xfId="0" applyBorder="1"/>
    <xf numFmtId="1" fontId="32" fillId="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3" fillId="0" borderId="0" xfId="7" applyFont="1"/>
    <xf numFmtId="0" fontId="16" fillId="0" borderId="0" xfId="7" applyFont="1"/>
    <xf numFmtId="0" fontId="12" fillId="0" borderId="0" xfId="7" applyFont="1"/>
    <xf numFmtId="0" fontId="14" fillId="0" borderId="1" xfId="7" applyFont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4" fillId="0" borderId="1" xfId="0" applyFont="1" applyBorder="1"/>
    <xf numFmtId="1" fontId="17" fillId="0" borderId="1" xfId="0" applyNumberFormat="1" applyFont="1" applyFill="1" applyBorder="1" applyAlignment="1">
      <alignment horizontal="center"/>
    </xf>
    <xf numFmtId="0" fontId="14" fillId="0" borderId="0" xfId="0" applyFont="1"/>
    <xf numFmtId="1" fontId="14" fillId="0" borderId="0" xfId="0" applyNumberFormat="1" applyFont="1"/>
    <xf numFmtId="0" fontId="15" fillId="0" borderId="0" xfId="7" applyFont="1" applyAlignment="1">
      <alignment vertical="center"/>
    </xf>
    <xf numFmtId="0" fontId="15" fillId="0" borderId="0" xfId="0" applyFont="1"/>
    <xf numFmtId="0" fontId="0" fillId="0" borderId="1" xfId="0" applyBorder="1"/>
    <xf numFmtId="0" fontId="24" fillId="0" borderId="5" xfId="0" applyFont="1" applyBorder="1"/>
    <xf numFmtId="0" fontId="24" fillId="0" borderId="1" xfId="0" applyFont="1" applyBorder="1"/>
    <xf numFmtId="0" fontId="24" fillId="0" borderId="1" xfId="0" applyFont="1" applyBorder="1" applyAlignment="1"/>
    <xf numFmtId="0" fontId="13" fillId="0" borderId="1" xfId="0" applyFont="1" applyBorder="1"/>
    <xf numFmtId="0" fontId="2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5" fillId="0" borderId="1" xfId="0" applyFont="1" applyBorder="1"/>
    <xf numFmtId="0" fontId="34" fillId="0" borderId="1" xfId="0" applyFont="1" applyBorder="1"/>
    <xf numFmtId="0" fontId="33" fillId="0" borderId="1" xfId="0" applyFont="1" applyBorder="1"/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24" fillId="0" borderId="4" xfId="0" applyFont="1" applyFill="1" applyBorder="1"/>
    <xf numFmtId="0" fontId="14" fillId="0" borderId="0" xfId="0" applyFont="1" applyBorder="1"/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2" fontId="47" fillId="0" borderId="12" xfId="10" applyNumberFormat="1" applyFont="1" applyFill="1" applyBorder="1" applyAlignment="1">
      <alignment horizontal="center" wrapText="1"/>
    </xf>
    <xf numFmtId="2" fontId="47" fillId="0" borderId="12" xfId="10" applyNumberFormat="1" applyFont="1" applyFill="1" applyBorder="1" applyAlignment="1">
      <alignment horizontal="center" wrapText="1"/>
    </xf>
    <xf numFmtId="2" fontId="47" fillId="0" borderId="12" xfId="10" applyNumberFormat="1" applyFont="1" applyFill="1" applyBorder="1" applyAlignment="1">
      <alignment horizontal="center" wrapText="1"/>
    </xf>
    <xf numFmtId="2" fontId="47" fillId="0" borderId="12" xfId="10" applyNumberFormat="1" applyFont="1" applyFill="1" applyBorder="1" applyAlignment="1">
      <alignment horizontal="center" wrapText="1"/>
    </xf>
    <xf numFmtId="0" fontId="0" fillId="0" borderId="1" xfId="0" applyBorder="1"/>
    <xf numFmtId="0" fontId="24" fillId="0" borderId="1" xfId="0" applyFont="1" applyBorder="1"/>
    <xf numFmtId="0" fontId="0" fillId="0" borderId="1" xfId="0" applyFill="1" applyBorder="1"/>
    <xf numFmtId="0" fontId="34" fillId="0" borderId="1" xfId="0" applyFont="1" applyBorder="1"/>
    <xf numFmtId="0" fontId="33" fillId="0" borderId="1" xfId="0" applyFont="1" applyBorder="1"/>
    <xf numFmtId="0" fontId="34" fillId="0" borderId="1" xfId="0" applyFont="1" applyFill="1" applyBorder="1"/>
    <xf numFmtId="0" fontId="33" fillId="0" borderId="1" xfId="0" applyFont="1" applyFill="1" applyBorder="1"/>
    <xf numFmtId="0" fontId="24" fillId="0" borderId="1" xfId="0" applyFont="1" applyFill="1" applyBorder="1"/>
    <xf numFmtId="0" fontId="33" fillId="0" borderId="1" xfId="0" applyFont="1" applyBorder="1"/>
    <xf numFmtId="0" fontId="33" fillId="0" borderId="1" xfId="0" applyFont="1" applyBorder="1"/>
    <xf numFmtId="0" fontId="24" fillId="0" borderId="2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45" fillId="0" borderId="18" xfId="10" applyFont="1" applyBorder="1" applyAlignment="1">
      <alignment horizontal="center" wrapText="1"/>
    </xf>
    <xf numFmtId="0" fontId="45" fillId="0" borderId="14" xfId="10" applyFont="1" applyBorder="1" applyAlignment="1">
      <alignment horizontal="center" wrapText="1"/>
    </xf>
    <xf numFmtId="0" fontId="45" fillId="0" borderId="22" xfId="10" applyFont="1" applyBorder="1" applyAlignment="1">
      <alignment horizontal="center" wrapText="1"/>
    </xf>
    <xf numFmtId="0" fontId="28" fillId="0" borderId="0" xfId="10" applyFont="1" applyBorder="1" applyAlignment="1">
      <alignment wrapText="1"/>
    </xf>
    <xf numFmtId="164" fontId="24" fillId="0" borderId="1" xfId="0" applyNumberFormat="1" applyFont="1" applyBorder="1" applyAlignment="1">
      <alignment horizontal="center"/>
    </xf>
    <xf numFmtId="1" fontId="47" fillId="0" borderId="12" xfId="10" applyNumberFormat="1" applyFont="1" applyBorder="1" applyAlignment="1">
      <alignment horizontal="center" vertical="top" wrapText="1"/>
    </xf>
    <xf numFmtId="0" fontId="24" fillId="38" borderId="1" xfId="0" applyFont="1" applyFill="1" applyBorder="1" applyAlignment="1"/>
    <xf numFmtId="0" fontId="24" fillId="38" borderId="1" xfId="0" applyFont="1" applyFill="1" applyBorder="1" applyAlignment="1">
      <alignment horizontal="center" vertical="center"/>
    </xf>
    <xf numFmtId="0" fontId="24" fillId="4" borderId="1" xfId="0" applyFont="1" applyFill="1" applyBorder="1"/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  <xf numFmtId="0" fontId="24" fillId="3" borderId="1" xfId="0" applyFont="1" applyFill="1" applyBorder="1"/>
    <xf numFmtId="0" fontId="24" fillId="3" borderId="1" xfId="0" applyFont="1" applyFill="1" applyBorder="1" applyAlignment="1">
      <alignment horizontal="center"/>
    </xf>
    <xf numFmtId="2" fontId="45" fillId="0" borderId="12" xfId="1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0" fontId="33" fillId="38" borderId="1" xfId="0" applyFont="1" applyFill="1" applyBorder="1"/>
    <xf numFmtId="0" fontId="33" fillId="3" borderId="1" xfId="0" applyFont="1" applyFill="1" applyBorder="1"/>
    <xf numFmtId="0" fontId="24" fillId="0" borderId="1" xfId="0" applyFont="1" applyFill="1" applyBorder="1" applyAlignment="1">
      <alignment horizontal="center"/>
    </xf>
    <xf numFmtId="0" fontId="33" fillId="38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17" fillId="6" borderId="1" xfId="0" applyFont="1" applyFill="1" applyBorder="1"/>
    <xf numFmtId="0" fontId="14" fillId="0" borderId="0" xfId="0" applyFont="1" applyFill="1" applyBorder="1"/>
    <xf numFmtId="0" fontId="70" fillId="0" borderId="0" xfId="0" applyFont="1" applyAlignment="1">
      <alignment horizontal="center"/>
    </xf>
    <xf numFmtId="0" fontId="71" fillId="0" borderId="0" xfId="0" applyFont="1" applyFill="1" applyBorder="1"/>
    <xf numFmtId="0" fontId="4" fillId="0" borderId="0" xfId="0" applyFont="1"/>
    <xf numFmtId="0" fontId="70" fillId="0" borderId="0" xfId="0" applyFont="1" applyBorder="1"/>
    <xf numFmtId="164" fontId="45" fillId="0" borderId="0" xfId="10" applyNumberFormat="1" applyFont="1" applyAlignment="1">
      <alignment horizontal="center" vertical="top" wrapText="1"/>
    </xf>
    <xf numFmtId="0" fontId="28" fillId="0" borderId="0" xfId="10" applyFont="1" applyAlignment="1">
      <alignment vertical="top" wrapText="1"/>
    </xf>
    <xf numFmtId="0" fontId="28" fillId="0" borderId="0" xfId="10" applyFont="1" applyAlignment="1">
      <alignment horizontal="center" vertical="top" wrapText="1"/>
    </xf>
    <xf numFmtId="164" fontId="47" fillId="0" borderId="12" xfId="10" applyNumberFormat="1" applyFont="1" applyBorder="1" applyAlignment="1">
      <alignment horizontal="center" wrapText="1"/>
    </xf>
    <xf numFmtId="1" fontId="45" fillId="0" borderId="0" xfId="10" applyNumberFormat="1" applyFont="1" applyAlignment="1">
      <alignment horizontal="center" vertical="top" wrapText="1"/>
    </xf>
    <xf numFmtId="0" fontId="0" fillId="0" borderId="0" xfId="0"/>
    <xf numFmtId="0" fontId="14" fillId="0" borderId="1" xfId="0" applyFont="1" applyBorder="1"/>
    <xf numFmtId="0" fontId="14" fillId="0" borderId="0" xfId="0" applyFont="1"/>
    <xf numFmtId="0" fontId="16" fillId="0" borderId="0" xfId="212" applyFont="1"/>
    <xf numFmtId="0" fontId="15" fillId="0" borderId="0" xfId="212" applyFont="1" applyAlignment="1">
      <alignment vertical="center"/>
    </xf>
    <xf numFmtId="0" fontId="14" fillId="0" borderId="1" xfId="212" applyFont="1" applyBorder="1" applyAlignment="1">
      <alignment horizontal="center" vertical="center" wrapText="1"/>
    </xf>
    <xf numFmtId="0" fontId="14" fillId="0" borderId="2" xfId="212" applyFont="1" applyBorder="1" applyAlignment="1">
      <alignment horizontal="center" vertical="center" wrapText="1"/>
    </xf>
    <xf numFmtId="0" fontId="15" fillId="0" borderId="0" xfId="0" applyFont="1"/>
    <xf numFmtId="0" fontId="24" fillId="0" borderId="5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13" fillId="0" borderId="1" xfId="0" applyFont="1" applyBorder="1"/>
    <xf numFmtId="0" fontId="33" fillId="0" borderId="1" xfId="0" applyFont="1" applyBorder="1" applyAlignment="1">
      <alignment horizontal="center"/>
    </xf>
    <xf numFmtId="0" fontId="14" fillId="0" borderId="1" xfId="0" applyFont="1" applyFill="1" applyBorder="1"/>
    <xf numFmtId="2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35" fillId="0" borderId="1" xfId="0" applyFont="1" applyBorder="1"/>
    <xf numFmtId="0" fontId="34" fillId="0" borderId="1" xfId="0" applyFont="1" applyBorder="1"/>
    <xf numFmtId="0" fontId="24" fillId="0" borderId="6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Font="1" applyBorder="1"/>
    <xf numFmtId="0" fontId="33" fillId="0" borderId="7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3" fillId="0" borderId="6" xfId="0" applyFont="1" applyBorder="1" applyAlignment="1">
      <alignment horizontal="left"/>
    </xf>
    <xf numFmtId="0" fontId="35" fillId="0" borderId="6" xfId="0" applyFont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0" fontId="24" fillId="0" borderId="1" xfId="153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1" fontId="15" fillId="0" borderId="0" xfId="0" applyNumberFormat="1" applyFont="1"/>
    <xf numFmtId="2" fontId="47" fillId="0" borderId="0" xfId="10" applyNumberFormat="1" applyFont="1" applyAlignment="1">
      <alignment horizontal="center" wrapText="1"/>
    </xf>
    <xf numFmtId="0" fontId="45" fillId="0" borderId="0" xfId="10" applyFont="1" applyAlignment="1">
      <alignment horizontal="center" vertical="center" wrapText="1"/>
    </xf>
    <xf numFmtId="0" fontId="47" fillId="0" borderId="0" xfId="10" applyFont="1" applyAlignment="1">
      <alignment horizontal="center" wrapText="1"/>
    </xf>
    <xf numFmtId="0" fontId="76" fillId="0" borderId="0" xfId="10" applyFont="1" applyAlignment="1">
      <alignment wrapText="1"/>
    </xf>
    <xf numFmtId="0" fontId="45" fillId="0" borderId="0" xfId="10" applyFont="1" applyAlignment="1">
      <alignment horizontal="center" wrapText="1"/>
    </xf>
    <xf numFmtId="1" fontId="76" fillId="0" borderId="13" xfId="10" applyNumberFormat="1" applyFont="1" applyBorder="1" applyAlignment="1">
      <alignment horizontal="center" vertical="top" wrapText="1"/>
    </xf>
    <xf numFmtId="164" fontId="76" fillId="0" borderId="13" xfId="10" applyNumberFormat="1" applyFont="1" applyBorder="1" applyAlignment="1">
      <alignment horizontal="center" vertical="top" wrapText="1"/>
    </xf>
    <xf numFmtId="164" fontId="76" fillId="0" borderId="13" xfId="10" applyNumberFormat="1" applyFont="1" applyBorder="1" applyAlignment="1">
      <alignment horizontal="center" wrapText="1"/>
    </xf>
    <xf numFmtId="164" fontId="76" fillId="0" borderId="12" xfId="10" applyNumberFormat="1" applyFont="1" applyBorder="1" applyAlignment="1">
      <alignment horizontal="center" wrapText="1"/>
    </xf>
    <xf numFmtId="2" fontId="76" fillId="0" borderId="12" xfId="10" applyNumberFormat="1" applyFont="1" applyBorder="1" applyAlignment="1">
      <alignment horizontal="center" wrapText="1"/>
    </xf>
    <xf numFmtId="1" fontId="76" fillId="0" borderId="12" xfId="10" applyNumberFormat="1" applyFont="1" applyBorder="1" applyAlignment="1">
      <alignment horizontal="center" wrapText="1"/>
    </xf>
    <xf numFmtId="0" fontId="76" fillId="0" borderId="12" xfId="10" applyFont="1" applyBorder="1" applyAlignment="1">
      <alignment horizontal="center" vertical="center" wrapText="1"/>
    </xf>
    <xf numFmtId="0" fontId="76" fillId="0" borderId="12" xfId="10" applyFont="1" applyBorder="1" applyAlignment="1">
      <alignment horizontal="center" wrapText="1"/>
    </xf>
    <xf numFmtId="0" fontId="76" fillId="0" borderId="12" xfId="10" applyFont="1" applyBorder="1" applyAlignment="1">
      <alignment wrapText="1"/>
    </xf>
    <xf numFmtId="1" fontId="46" fillId="0" borderId="0" xfId="10" applyNumberFormat="1" applyFont="1"/>
    <xf numFmtId="164" fontId="46" fillId="0" borderId="9" xfId="10" applyNumberFormat="1" applyFont="1" applyBorder="1"/>
    <xf numFmtId="1" fontId="47" fillId="0" borderId="4" xfId="10" applyNumberFormat="1" applyFont="1" applyBorder="1" applyAlignment="1">
      <alignment horizontal="center" wrapText="1"/>
    </xf>
    <xf numFmtId="1" fontId="45" fillId="0" borderId="0" xfId="10" applyNumberFormat="1" applyFont="1" applyAlignment="1">
      <alignment horizontal="center" wrapText="1"/>
    </xf>
    <xf numFmtId="164" fontId="45" fillId="0" borderId="0" xfId="10" applyNumberFormat="1" applyFont="1" applyAlignment="1">
      <alignment horizontal="center" wrapText="1"/>
    </xf>
    <xf numFmtId="1" fontId="47" fillId="0" borderId="0" xfId="10" applyNumberFormat="1" applyFont="1" applyAlignment="1">
      <alignment horizontal="center" wrapText="1"/>
    </xf>
    <xf numFmtId="0" fontId="28" fillId="0" borderId="0" xfId="10" applyFont="1" applyAlignment="1">
      <alignment horizontal="center" wrapText="1"/>
    </xf>
    <xf numFmtId="0" fontId="28" fillId="0" borderId="0" xfId="10" applyFont="1" applyAlignment="1">
      <alignment wrapText="1"/>
    </xf>
    <xf numFmtId="1" fontId="45" fillId="0" borderId="13" xfId="10" applyNumberFormat="1" applyFont="1" applyBorder="1" applyAlignment="1">
      <alignment horizontal="center" vertical="top" wrapText="1"/>
    </xf>
    <xf numFmtId="164" fontId="45" fillId="0" borderId="13" xfId="10" applyNumberFormat="1" applyFont="1" applyBorder="1" applyAlignment="1">
      <alignment horizontal="center" vertical="top" wrapText="1"/>
    </xf>
    <xf numFmtId="2" fontId="47" fillId="0" borderId="12" xfId="10" applyNumberFormat="1" applyFont="1" applyBorder="1" applyAlignment="1">
      <alignment horizontal="center" wrapText="1"/>
    </xf>
    <xf numFmtId="1" fontId="47" fillId="0" borderId="12" xfId="10" applyNumberFormat="1" applyFont="1" applyBorder="1" applyAlignment="1">
      <alignment horizontal="center" wrapText="1"/>
    </xf>
    <xf numFmtId="0" fontId="47" fillId="0" borderId="12" xfId="10" applyFont="1" applyBorder="1" applyAlignment="1">
      <alignment horizontal="center" wrapText="1"/>
    </xf>
    <xf numFmtId="0" fontId="47" fillId="0" borderId="12" xfId="10" applyFont="1" applyBorder="1" applyAlignment="1">
      <alignment wrapText="1"/>
    </xf>
    <xf numFmtId="0" fontId="46" fillId="0" borderId="0" xfId="10" applyFont="1"/>
    <xf numFmtId="0" fontId="46" fillId="0" borderId="0" xfId="10" applyFont="1" applyAlignment="1">
      <alignment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212" applyFont="1"/>
    <xf numFmtId="0" fontId="15" fillId="0" borderId="0" xfId="212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24" fillId="0" borderId="5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4" xfId="0" applyFont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33" fillId="0" borderId="1" xfId="0" applyFont="1" applyBorder="1" applyAlignment="1">
      <alignment horizontal="center"/>
    </xf>
    <xf numFmtId="0" fontId="0" fillId="0" borderId="0" xfId="0" applyFill="1"/>
    <xf numFmtId="0" fontId="24" fillId="0" borderId="1" xfId="0" applyFont="1" applyBorder="1" applyAlignment="1">
      <alignment horizontal="center" vertical="center"/>
    </xf>
    <xf numFmtId="0" fontId="33" fillId="0" borderId="1" xfId="0" applyFont="1" applyBorder="1"/>
    <xf numFmtId="164" fontId="0" fillId="0" borderId="1" xfId="0" applyNumberFormat="1" applyFill="1" applyBorder="1" applyAlignment="1">
      <alignment horizontal="center"/>
    </xf>
    <xf numFmtId="2" fontId="14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0" xfId="0" applyBorder="1"/>
    <xf numFmtId="0" fontId="0" fillId="5" borderId="1" xfId="0" applyFill="1" applyBorder="1" applyAlignment="1">
      <alignment horizontal="left"/>
    </xf>
    <xf numFmtId="0" fontId="0" fillId="0" borderId="1" xfId="0" applyBorder="1"/>
    <xf numFmtId="0" fontId="43" fillId="0" borderId="0" xfId="212" applyFont="1" applyAlignment="1">
      <alignment vertical="center"/>
    </xf>
    <xf numFmtId="0" fontId="0" fillId="0" borderId="0" xfId="212" applyFont="1"/>
    <xf numFmtId="0" fontId="46" fillId="0" borderId="9" xfId="10" applyFont="1" applyBorder="1"/>
    <xf numFmtId="0" fontId="45" fillId="0" borderId="12" xfId="10" applyFont="1" applyBorder="1" applyAlignment="1">
      <alignment horizontal="center" wrapText="1"/>
    </xf>
    <xf numFmtId="0" fontId="47" fillId="0" borderId="12" xfId="10" applyFont="1" applyBorder="1" applyAlignment="1">
      <alignment vertical="top" wrapText="1"/>
    </xf>
    <xf numFmtId="0" fontId="45" fillId="0" borderId="12" xfId="10" applyFont="1" applyBorder="1" applyAlignment="1">
      <alignment horizontal="center" vertical="center" wrapText="1"/>
    </xf>
    <xf numFmtId="164" fontId="45" fillId="0" borderId="12" xfId="10" applyNumberFormat="1" applyFont="1" applyBorder="1" applyAlignment="1">
      <alignment horizontal="center" wrapText="1"/>
    </xf>
    <xf numFmtId="0" fontId="46" fillId="0" borderId="4" xfId="10" applyFont="1" applyBorder="1" applyAlignment="1">
      <alignment horizontal="center"/>
    </xf>
    <xf numFmtId="0" fontId="46" fillId="0" borderId="4" xfId="10" applyFont="1" applyBorder="1"/>
    <xf numFmtId="0" fontId="28" fillId="0" borderId="12" xfId="10" applyFont="1" applyBorder="1"/>
    <xf numFmtId="0" fontId="48" fillId="0" borderId="0" xfId="212" applyFont="1" applyAlignment="1">
      <alignment vertical="center"/>
    </xf>
    <xf numFmtId="0" fontId="47" fillId="0" borderId="12" xfId="10" applyFont="1" applyBorder="1" applyAlignment="1">
      <alignment horizontal="center" vertical="top" wrapText="1"/>
    </xf>
    <xf numFmtId="0" fontId="45" fillId="0" borderId="13" xfId="10" applyFont="1" applyBorder="1" applyAlignment="1">
      <alignment horizontal="center" wrapText="1"/>
    </xf>
    <xf numFmtId="0" fontId="45" fillId="0" borderId="14" xfId="10" applyFont="1" applyBorder="1" applyAlignment="1">
      <alignment horizontal="center" wrapText="1"/>
    </xf>
    <xf numFmtId="1" fontId="45" fillId="0" borderId="13" xfId="10" applyNumberFormat="1" applyFont="1" applyBorder="1" applyAlignment="1">
      <alignment horizontal="center" wrapText="1"/>
    </xf>
    <xf numFmtId="0" fontId="45" fillId="0" borderId="14" xfId="10" applyFont="1" applyBorder="1" applyAlignment="1">
      <alignment wrapText="1"/>
    </xf>
    <xf numFmtId="0" fontId="2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/>
    <xf numFmtId="2" fontId="0" fillId="0" borderId="5" xfId="0" applyNumberFormat="1" applyFill="1" applyBorder="1" applyAlignment="1">
      <alignment horizontal="center"/>
    </xf>
    <xf numFmtId="1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5" xfId="0" applyBorder="1"/>
    <xf numFmtId="164" fontId="0" fillId="0" borderId="0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2" fillId="0" borderId="0" xfId="0" applyFont="1"/>
    <xf numFmtId="0" fontId="72" fillId="0" borderId="0" xfId="0" applyFont="1"/>
    <xf numFmtId="0" fontId="28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4" fillId="0" borderId="7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4" fillId="0" borderId="1" xfId="7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0" xfId="7" applyFont="1" applyAlignment="1">
      <alignment horizontal="center" vertical="center" wrapText="1"/>
    </xf>
    <xf numFmtId="0" fontId="14" fillId="2" borderId="0" xfId="7" applyFont="1" applyFill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/>
    </xf>
    <xf numFmtId="1" fontId="14" fillId="0" borderId="6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77" fillId="0" borderId="0" xfId="0" applyFont="1"/>
    <xf numFmtId="1" fontId="17" fillId="0" borderId="0" xfId="0" applyNumberFormat="1" applyFont="1" applyAlignment="1">
      <alignment horizontal="center"/>
    </xf>
    <xf numFmtId="1" fontId="22" fillId="5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64" fontId="0" fillId="0" borderId="0" xfId="0" applyNumberFormat="1"/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33" fillId="0" borderId="1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164" fontId="33" fillId="2" borderId="5" xfId="0" applyNumberFormat="1" applyFont="1" applyFill="1" applyBorder="1" applyAlignment="1">
      <alignment horizontal="center"/>
    </xf>
    <xf numFmtId="164" fontId="33" fillId="2" borderId="6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14" fillId="0" borderId="1" xfId="7" applyNumberFormat="1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 wrapText="1"/>
    </xf>
    <xf numFmtId="0" fontId="66" fillId="0" borderId="40" xfId="153" applyFont="1" applyBorder="1" applyAlignment="1">
      <alignment horizontal="center" vertical="center" wrapText="1"/>
    </xf>
    <xf numFmtId="0" fontId="66" fillId="0" borderId="3" xfId="153" applyFont="1" applyBorder="1" applyAlignment="1">
      <alignment horizontal="center" vertical="center" wrapText="1"/>
    </xf>
    <xf numFmtId="0" fontId="67" fillId="0" borderId="35" xfId="205" applyFont="1" applyBorder="1" applyAlignment="1">
      <alignment horizontal="center" vertical="center" wrapText="1"/>
    </xf>
    <xf numFmtId="0" fontId="67" fillId="0" borderId="36" xfId="205" applyFont="1" applyBorder="1" applyAlignment="1">
      <alignment horizontal="center" vertical="center" wrapText="1"/>
    </xf>
    <xf numFmtId="0" fontId="6" fillId="0" borderId="38" xfId="205" applyBorder="1" applyAlignment="1">
      <alignment horizontal="center" vertical="center" wrapText="1"/>
    </xf>
    <xf numFmtId="0" fontId="6" fillId="0" borderId="37" xfId="205" applyBorder="1" applyAlignment="1">
      <alignment horizontal="center" vertical="center" wrapText="1"/>
    </xf>
    <xf numFmtId="0" fontId="67" fillId="0" borderId="39" xfId="205" applyFont="1" applyBorder="1" applyAlignment="1">
      <alignment horizontal="center" vertical="center" wrapText="1"/>
    </xf>
    <xf numFmtId="0" fontId="67" fillId="0" borderId="1" xfId="205" applyFont="1" applyBorder="1" applyAlignment="1">
      <alignment horizontal="center" vertical="center" wrapText="1"/>
    </xf>
    <xf numFmtId="0" fontId="67" fillId="0" borderId="39" xfId="205" applyFont="1" applyFill="1" applyBorder="1" applyAlignment="1">
      <alignment horizontal="center" vertical="center" wrapText="1"/>
    </xf>
    <xf numFmtId="0" fontId="67" fillId="0" borderId="1" xfId="205" applyFont="1" applyFill="1" applyBorder="1" applyAlignment="1">
      <alignment horizontal="center" vertical="center" wrapText="1"/>
    </xf>
    <xf numFmtId="0" fontId="66" fillId="0" borderId="40" xfId="153" applyFont="1" applyFill="1" applyBorder="1" applyAlignment="1">
      <alignment horizontal="center" vertical="center" wrapText="1"/>
    </xf>
    <xf numFmtId="0" fontId="66" fillId="0" borderId="3" xfId="153" applyFont="1" applyFill="1" applyBorder="1" applyAlignment="1">
      <alignment horizontal="center" vertical="center" wrapText="1"/>
    </xf>
    <xf numFmtId="0" fontId="6" fillId="0" borderId="38" xfId="205" applyFill="1" applyBorder="1" applyAlignment="1">
      <alignment horizontal="center" vertical="center" wrapText="1"/>
    </xf>
    <xf numFmtId="0" fontId="6" fillId="0" borderId="37" xfId="205" applyFill="1" applyBorder="1" applyAlignment="1">
      <alignment horizontal="center" vertical="center" wrapText="1"/>
    </xf>
    <xf numFmtId="0" fontId="67" fillId="0" borderId="35" xfId="205" applyFont="1" applyFill="1" applyBorder="1" applyAlignment="1">
      <alignment horizontal="center" vertical="center" wrapText="1"/>
    </xf>
    <xf numFmtId="0" fontId="67" fillId="0" borderId="36" xfId="205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164" fontId="33" fillId="0" borderId="6" xfId="0" applyNumberFormat="1" applyFont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164" fontId="24" fillId="0" borderId="7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69" fillId="0" borderId="43" xfId="10" applyFont="1" applyBorder="1" applyAlignment="1">
      <alignment horizontal="center"/>
    </xf>
    <xf numFmtId="0" fontId="69" fillId="0" borderId="42" xfId="10" applyFont="1" applyBorder="1" applyAlignment="1">
      <alignment horizontal="center"/>
    </xf>
    <xf numFmtId="0" fontId="45" fillId="0" borderId="13" xfId="10" applyFont="1" applyBorder="1" applyAlignment="1">
      <alignment horizontal="center" wrapText="1"/>
    </xf>
    <xf numFmtId="0" fontId="45" fillId="0" borderId="24" xfId="10" applyFont="1" applyBorder="1" applyAlignment="1">
      <alignment horizontal="center" wrapText="1"/>
    </xf>
    <xf numFmtId="0" fontId="45" fillId="0" borderId="25" xfId="10" applyFont="1" applyBorder="1" applyAlignment="1">
      <alignment horizontal="center" wrapText="1"/>
    </xf>
    <xf numFmtId="0" fontId="45" fillId="0" borderId="19" xfId="10" applyFont="1" applyBorder="1" applyAlignment="1">
      <alignment horizontal="center" wrapText="1"/>
    </xf>
    <xf numFmtId="0" fontId="45" fillId="0" borderId="20" xfId="10" applyFont="1" applyBorder="1" applyAlignment="1">
      <alignment horizontal="center" wrapText="1"/>
    </xf>
    <xf numFmtId="0" fontId="45" fillId="0" borderId="15" xfId="10" applyFont="1" applyBorder="1" applyAlignment="1">
      <alignment horizontal="center" wrapText="1"/>
    </xf>
    <xf numFmtId="0" fontId="45" fillId="0" borderId="21" xfId="10" applyFont="1" applyBorder="1" applyAlignment="1">
      <alignment horizontal="center" wrapText="1"/>
    </xf>
    <xf numFmtId="0" fontId="45" fillId="0" borderId="16" xfId="10" applyFont="1" applyBorder="1" applyAlignment="1">
      <alignment horizontal="center" wrapText="1"/>
    </xf>
    <xf numFmtId="0" fontId="45" fillId="0" borderId="23" xfId="10" applyFont="1" applyBorder="1" applyAlignment="1">
      <alignment horizontal="center" wrapText="1"/>
    </xf>
    <xf numFmtId="0" fontId="69" fillId="0" borderId="41" xfId="10" applyFont="1" applyBorder="1" applyAlignment="1">
      <alignment horizontal="center"/>
    </xf>
    <xf numFmtId="0" fontId="45" fillId="0" borderId="17" xfId="10" applyFont="1" applyBorder="1" applyAlignment="1">
      <alignment horizontal="center" wrapText="1"/>
    </xf>
    <xf numFmtId="0" fontId="45" fillId="0" borderId="18" xfId="10" applyFont="1" applyBorder="1" applyAlignment="1">
      <alignment horizontal="center" wrapText="1"/>
    </xf>
    <xf numFmtId="0" fontId="45" fillId="0" borderId="14" xfId="10" applyFont="1" applyBorder="1" applyAlignment="1">
      <alignment horizontal="center" wrapText="1"/>
    </xf>
    <xf numFmtId="0" fontId="45" fillId="0" borderId="22" xfId="10" applyFont="1" applyBorder="1" applyAlignment="1">
      <alignment horizontal="center" wrapText="1"/>
    </xf>
    <xf numFmtId="0" fontId="28" fillId="0" borderId="0" xfId="10" applyFont="1" applyBorder="1" applyAlignment="1">
      <alignment wrapText="1"/>
    </xf>
    <xf numFmtId="0" fontId="50" fillId="0" borderId="0" xfId="10" applyFont="1" applyBorder="1" applyAlignment="1">
      <alignment vertical="top" wrapText="1"/>
    </xf>
    <xf numFmtId="0" fontId="0" fillId="0" borderId="13" xfId="7" applyFont="1" applyBorder="1" applyAlignment="1">
      <alignment horizontal="center"/>
    </xf>
    <xf numFmtId="0" fontId="0" fillId="0" borderId="24" xfId="7" applyFont="1" applyBorder="1" applyAlignment="1">
      <alignment horizontal="center"/>
    </xf>
    <xf numFmtId="0" fontId="0" fillId="0" borderId="25" xfId="7" applyFont="1" applyBorder="1" applyAlignment="1">
      <alignment horizontal="center"/>
    </xf>
    <xf numFmtId="0" fontId="45" fillId="0" borderId="17" xfId="10" applyFont="1" applyFill="1" applyBorder="1" applyAlignment="1">
      <alignment horizontal="center" wrapText="1"/>
    </xf>
    <xf numFmtId="0" fontId="45" fillId="0" borderId="18" xfId="10" applyFont="1" applyFill="1" applyBorder="1" applyAlignment="1">
      <alignment horizontal="center" wrapText="1"/>
    </xf>
    <xf numFmtId="0" fontId="45" fillId="0" borderId="22" xfId="10" applyFont="1" applyFill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3" fillId="0" borderId="5" xfId="0" applyFont="1" applyBorder="1" applyAlignment="1">
      <alignment horizontal="left"/>
    </xf>
    <xf numFmtId="0" fontId="33" fillId="0" borderId="7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35" fillId="0" borderId="5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3" fillId="2" borderId="7" xfId="0" applyFont="1" applyFill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0" fontId="14" fillId="0" borderId="5" xfId="212" applyFont="1" applyBorder="1" applyAlignment="1">
      <alignment horizontal="center" vertical="center" wrapText="1"/>
    </xf>
    <xf numFmtId="0" fontId="14" fillId="0" borderId="7" xfId="212" applyFont="1" applyBorder="1" applyAlignment="1">
      <alignment horizontal="center" vertical="center" wrapText="1"/>
    </xf>
    <xf numFmtId="0" fontId="14" fillId="0" borderId="6" xfId="212" applyFont="1" applyBorder="1" applyAlignment="1">
      <alignment horizontal="center" vertical="center" wrapText="1"/>
    </xf>
    <xf numFmtId="0" fontId="15" fillId="0" borderId="1" xfId="212" applyFont="1" applyBorder="1" applyAlignment="1">
      <alignment horizontal="center" vertical="center" wrapText="1"/>
    </xf>
    <xf numFmtId="0" fontId="15" fillId="0" borderId="1" xfId="212" applyFont="1" applyBorder="1" applyAlignment="1">
      <alignment horizontal="center" vertical="center"/>
    </xf>
    <xf numFmtId="0" fontId="14" fillId="0" borderId="1" xfId="21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0" xfId="212" applyFont="1" applyBorder="1" applyAlignment="1">
      <alignment horizontal="center" vertical="center" wrapText="1"/>
    </xf>
    <xf numFmtId="0" fontId="14" fillId="0" borderId="11" xfId="212" applyFont="1" applyBorder="1" applyAlignment="1">
      <alignment horizontal="center" vertical="center" wrapText="1"/>
    </xf>
    <xf numFmtId="0" fontId="14" fillId="0" borderId="45" xfId="212" applyFont="1" applyBorder="1" applyAlignment="1">
      <alignment horizontal="center" vertical="center" wrapText="1"/>
    </xf>
    <xf numFmtId="0" fontId="14" fillId="0" borderId="46" xfId="212" applyFont="1" applyBorder="1" applyAlignment="1">
      <alignment horizontal="center" vertical="center" wrapText="1"/>
    </xf>
    <xf numFmtId="0" fontId="14" fillId="0" borderId="8" xfId="212" applyFont="1" applyBorder="1" applyAlignment="1">
      <alignment horizontal="center" vertical="center" wrapText="1"/>
    </xf>
    <xf numFmtId="0" fontId="14" fillId="0" borderId="44" xfId="212" applyFont="1" applyBorder="1" applyAlignment="1">
      <alignment horizontal="center" vertical="center" wrapText="1"/>
    </xf>
    <xf numFmtId="2" fontId="14" fillId="0" borderId="10" xfId="212" applyNumberFormat="1" applyFont="1" applyBorder="1" applyAlignment="1">
      <alignment horizontal="center" vertical="center" wrapText="1"/>
    </xf>
    <xf numFmtId="2" fontId="14" fillId="0" borderId="11" xfId="212" applyNumberFormat="1" applyFont="1" applyBorder="1" applyAlignment="1">
      <alignment horizontal="center" vertical="center" wrapText="1"/>
    </xf>
    <xf numFmtId="2" fontId="14" fillId="0" borderId="45" xfId="212" applyNumberFormat="1" applyFont="1" applyBorder="1" applyAlignment="1">
      <alignment horizontal="center" vertical="center" wrapText="1"/>
    </xf>
    <xf numFmtId="2" fontId="14" fillId="0" borderId="46" xfId="212" applyNumberFormat="1" applyFont="1" applyBorder="1" applyAlignment="1">
      <alignment horizontal="center" vertical="center" wrapText="1"/>
    </xf>
    <xf numFmtId="2" fontId="14" fillId="0" borderId="8" xfId="212" applyNumberFormat="1" applyFont="1" applyBorder="1" applyAlignment="1">
      <alignment horizontal="center" vertical="center" wrapText="1"/>
    </xf>
    <xf numFmtId="2" fontId="14" fillId="0" borderId="44" xfId="212" applyNumberFormat="1" applyFont="1" applyBorder="1" applyAlignment="1">
      <alignment horizontal="center" vertical="center" wrapText="1"/>
    </xf>
    <xf numFmtId="0" fontId="14" fillId="0" borderId="3" xfId="212" applyFont="1" applyBorder="1" applyAlignment="1">
      <alignment horizontal="center" vertical="center" wrapText="1"/>
    </xf>
    <xf numFmtId="0" fontId="14" fillId="0" borderId="2" xfId="212" applyFont="1" applyBorder="1" applyAlignment="1">
      <alignment horizontal="center" vertical="center" wrapText="1"/>
    </xf>
    <xf numFmtId="0" fontId="45" fillId="0" borderId="12" xfId="10" applyFont="1" applyBorder="1" applyAlignment="1">
      <alignment horizontal="center" wrapText="1"/>
    </xf>
    <xf numFmtId="0" fontId="28" fillId="0" borderId="0" xfId="10" applyFont="1" applyAlignment="1">
      <alignment wrapText="1"/>
    </xf>
    <xf numFmtId="0" fontId="50" fillId="0" borderId="0" xfId="10" applyFont="1" applyAlignment="1">
      <alignment vertical="top" wrapText="1"/>
    </xf>
  </cellXfs>
  <cellStyles count="262">
    <cellStyle name="20% - Accent1" xfId="178" builtinId="30" customBuiltin="1"/>
    <cellStyle name="20% - Accent2" xfId="182" builtinId="34" customBuiltin="1"/>
    <cellStyle name="20% - Accent3" xfId="186" builtinId="38" customBuiltin="1"/>
    <cellStyle name="20% - Accent4" xfId="190" builtinId="42" customBuiltin="1"/>
    <cellStyle name="20% - Accent5" xfId="194" builtinId="46" customBuiltin="1"/>
    <cellStyle name="20% - Accent6" xfId="198" builtinId="50" customBuiltin="1"/>
    <cellStyle name="40% - Accent1" xfId="179" builtinId="31" customBuiltin="1"/>
    <cellStyle name="40% - Accent2" xfId="183" builtinId="35" customBuiltin="1"/>
    <cellStyle name="40% - Accent3" xfId="187" builtinId="39" customBuiltin="1"/>
    <cellStyle name="40% - Accent4" xfId="191" builtinId="43" customBuiltin="1"/>
    <cellStyle name="40% - Accent5" xfId="195" builtinId="47" customBuiltin="1"/>
    <cellStyle name="40% - Accent6" xfId="199" builtinId="51" customBuiltin="1"/>
    <cellStyle name="60% - Accent1" xfId="180" builtinId="32" customBuiltin="1"/>
    <cellStyle name="60% - Accent2" xfId="184" builtinId="36" customBuiltin="1"/>
    <cellStyle name="60% - Accent3" xfId="188" builtinId="40" customBuiltin="1"/>
    <cellStyle name="60% - Accent4" xfId="192" builtinId="44" customBuiltin="1"/>
    <cellStyle name="60% - Accent5" xfId="196" builtinId="48" customBuiltin="1"/>
    <cellStyle name="60% - Accent6" xfId="200" builtinId="52" customBuiltin="1"/>
    <cellStyle name="Accent1" xfId="177" builtinId="29" customBuiltin="1"/>
    <cellStyle name="Accent2" xfId="181" builtinId="33" customBuiltin="1"/>
    <cellStyle name="Accent3" xfId="185" builtinId="37" customBuiltin="1"/>
    <cellStyle name="Accent4" xfId="189" builtinId="41" customBuiltin="1"/>
    <cellStyle name="Accent5" xfId="193" builtinId="45" customBuiltin="1"/>
    <cellStyle name="Accent6" xfId="197" builtinId="49" customBuiltin="1"/>
    <cellStyle name="Bad" xfId="166" builtinId="27" customBuiltin="1"/>
    <cellStyle name="Calculation" xfId="170" builtinId="22" customBuiltin="1"/>
    <cellStyle name="Check Cell" xfId="172" builtinId="23" customBuiltin="1"/>
    <cellStyle name="Comma 2" xfId="2" xr:uid="{00000000-0005-0000-0000-00001B000000}"/>
    <cellStyle name="Comma 2 2" xfId="156" xr:uid="{00000000-0005-0000-0000-00001C000000}"/>
    <cellStyle name="Comma 2 3" xfId="201" xr:uid="{00000000-0005-0000-0000-00001D000000}"/>
    <cellStyle name="Comma 3" xfId="3" xr:uid="{00000000-0005-0000-0000-00001E000000}"/>
    <cellStyle name="Comma 3 2" xfId="4" xr:uid="{00000000-0005-0000-0000-00001F000000}"/>
    <cellStyle name="Comma 3 3" xfId="5" xr:uid="{00000000-0005-0000-0000-000020000000}"/>
    <cellStyle name="Comma 3 4" xfId="149" xr:uid="{00000000-0005-0000-0000-000021000000}"/>
    <cellStyle name="Comma 4" xfId="6" xr:uid="{00000000-0005-0000-0000-000022000000}"/>
    <cellStyle name="Comma 5" xfId="148" xr:uid="{00000000-0005-0000-0000-000023000000}"/>
    <cellStyle name="Comma 5 2" xfId="152" xr:uid="{00000000-0005-0000-0000-000024000000}"/>
    <cellStyle name="Comma 6" xfId="155" xr:uid="{00000000-0005-0000-0000-000025000000}"/>
    <cellStyle name="Comma 6 2" xfId="208" xr:uid="{00000000-0005-0000-0000-000026000000}"/>
    <cellStyle name="Explanatory Text" xfId="175" builtinId="53" customBuiltin="1"/>
    <cellStyle name="Good" xfId="165" builtinId="26" customBuiltin="1"/>
    <cellStyle name="Heading 1" xfId="161" builtinId="16" customBuiltin="1"/>
    <cellStyle name="Heading 2" xfId="162" builtinId="17" customBuiltin="1"/>
    <cellStyle name="Heading 3" xfId="163" builtinId="18" customBuiltin="1"/>
    <cellStyle name="Heading 4" xfId="164" builtinId="19" customBuiltin="1"/>
    <cellStyle name="Input" xfId="168" builtinId="20" customBuiltin="1"/>
    <cellStyle name="Linked Cell" xfId="171" builtinId="24" customBuiltin="1"/>
    <cellStyle name="Neutral" xfId="167" builtinId="28" customBuiltin="1"/>
    <cellStyle name="Normal" xfId="0" builtinId="0"/>
    <cellStyle name="Normal 10" xfId="7" xr:uid="{00000000-0005-0000-0000-000031000000}"/>
    <cellStyle name="Normal 10 2" xfId="8" xr:uid="{00000000-0005-0000-0000-000032000000}"/>
    <cellStyle name="Normal 10 3" xfId="212" xr:uid="{24340C28-A82B-468B-84FA-E6A2A2AFA3C3}"/>
    <cellStyle name="Normal 11" xfId="9" xr:uid="{00000000-0005-0000-0000-000033000000}"/>
    <cellStyle name="Normal 12" xfId="1" xr:uid="{00000000-0005-0000-0000-000034000000}"/>
    <cellStyle name="Normal 12 2" xfId="211" xr:uid="{1EDEE862-A5CE-4069-9A7C-3DF7C1E21612}"/>
    <cellStyle name="Normal 13" xfId="150" xr:uid="{00000000-0005-0000-0000-000035000000}"/>
    <cellStyle name="Normal 13 2" xfId="153" xr:uid="{00000000-0005-0000-0000-000036000000}"/>
    <cellStyle name="Normal 14" xfId="151" xr:uid="{00000000-0005-0000-0000-000037000000}"/>
    <cellStyle name="Normal 15" xfId="154" xr:uid="{00000000-0005-0000-0000-000038000000}"/>
    <cellStyle name="Normal 15 2" xfId="207" xr:uid="{00000000-0005-0000-0000-000039000000}"/>
    <cellStyle name="Normal 16" xfId="158" xr:uid="{00000000-0005-0000-0000-00003A000000}"/>
    <cellStyle name="Normal 16 2" xfId="209" xr:uid="{00000000-0005-0000-0000-00003B000000}"/>
    <cellStyle name="Normal 17" xfId="159" xr:uid="{00000000-0005-0000-0000-00003C000000}"/>
    <cellStyle name="Normal 17 2" xfId="210" xr:uid="{00000000-0005-0000-0000-00003D000000}"/>
    <cellStyle name="Normal 2" xfId="10" xr:uid="{00000000-0005-0000-0000-00003E000000}"/>
    <cellStyle name="Normal 2 2" xfId="11" xr:uid="{00000000-0005-0000-0000-00003F000000}"/>
    <cellStyle name="Normal 2 2 2" xfId="12" xr:uid="{00000000-0005-0000-0000-000040000000}"/>
    <cellStyle name="Normal 2 2 2 2" xfId="13" xr:uid="{00000000-0005-0000-0000-000041000000}"/>
    <cellStyle name="Normal 2 2 2 2 2" xfId="14" xr:uid="{00000000-0005-0000-0000-000042000000}"/>
    <cellStyle name="Normal 2 2 2 2 2 2" xfId="15" xr:uid="{00000000-0005-0000-0000-000043000000}"/>
    <cellStyle name="Normal 2 2 2 2 2 2 2" xfId="16" xr:uid="{00000000-0005-0000-0000-000044000000}"/>
    <cellStyle name="Normal 2 2 2 2 2 2 2 2" xfId="17" xr:uid="{00000000-0005-0000-0000-000045000000}"/>
    <cellStyle name="Normal 2 2 2 2 2 2 2 3" xfId="215" xr:uid="{A30AF69A-8F72-4CA7-8776-752D015ADDAA}"/>
    <cellStyle name="Normal 2 2 2 2 2 2 3" xfId="18" xr:uid="{00000000-0005-0000-0000-000046000000}"/>
    <cellStyle name="Normal 2 2 2 2 2 3" xfId="19" xr:uid="{00000000-0005-0000-0000-000047000000}"/>
    <cellStyle name="Normal 2 2 2 2 2 3 2" xfId="20" xr:uid="{00000000-0005-0000-0000-000048000000}"/>
    <cellStyle name="Normal 2 2 2 2 2 3 2 2" xfId="216" xr:uid="{948ABB0E-3EAC-4A80-81DA-84B6CE49C231}"/>
    <cellStyle name="Normal 2 2 2 2 2 4" xfId="214" xr:uid="{6944E30B-D9C1-4105-A7F0-39D6A24E9058}"/>
    <cellStyle name="Normal 2 2 2 2 3" xfId="21" xr:uid="{00000000-0005-0000-0000-000049000000}"/>
    <cellStyle name="Normal 2 2 2 2 4" xfId="22" xr:uid="{00000000-0005-0000-0000-00004A000000}"/>
    <cellStyle name="Normal 2 2 2 2 4 2" xfId="23" xr:uid="{00000000-0005-0000-0000-00004B000000}"/>
    <cellStyle name="Normal 2 2 2 2 4 3" xfId="217" xr:uid="{1B8C1296-3B3D-44E2-BEE5-D0C10423A8D0}"/>
    <cellStyle name="Normal 2 2 2 2 5" xfId="24" xr:uid="{00000000-0005-0000-0000-00004C000000}"/>
    <cellStyle name="Normal 2 2 2 3" xfId="25" xr:uid="{00000000-0005-0000-0000-00004D000000}"/>
    <cellStyle name="Normal 2 2 2 3 2" xfId="26" xr:uid="{00000000-0005-0000-0000-00004E000000}"/>
    <cellStyle name="Normal 2 2 2 3 2 2" xfId="27" xr:uid="{00000000-0005-0000-0000-00004F000000}"/>
    <cellStyle name="Normal 2 2 2 3 2 2 2" xfId="28" xr:uid="{00000000-0005-0000-0000-000050000000}"/>
    <cellStyle name="Normal 2 2 2 3 2 2 2 2" xfId="219" xr:uid="{45919963-F8ED-4016-87F3-D2F2CAB98416}"/>
    <cellStyle name="Normal 2 2 2 3 2 3" xfId="29" xr:uid="{00000000-0005-0000-0000-000051000000}"/>
    <cellStyle name="Normal 2 2 2 3 2 3 2" xfId="220" xr:uid="{09CE59B7-A7E3-4185-8BED-79719D46C801}"/>
    <cellStyle name="Normal 2 2 2 3 2 4" xfId="218" xr:uid="{3E89BD70-3DA7-42BF-BF59-4FF295B060B8}"/>
    <cellStyle name="Normal 2 2 2 3 3" xfId="30" xr:uid="{00000000-0005-0000-0000-000052000000}"/>
    <cellStyle name="Normal 2 2 2 3 3 2" xfId="31" xr:uid="{00000000-0005-0000-0000-000053000000}"/>
    <cellStyle name="Normal 2 2 2 3 3 3" xfId="221" xr:uid="{D37A03F6-518F-4DE1-9E66-C495738FBEC2}"/>
    <cellStyle name="Normal 2 2 2 4" xfId="32" xr:uid="{00000000-0005-0000-0000-000054000000}"/>
    <cellStyle name="Normal 2 2 2 4 2" xfId="33" xr:uid="{00000000-0005-0000-0000-000055000000}"/>
    <cellStyle name="Normal 2 2 2 4 2 2" xfId="222" xr:uid="{4E75347A-82C6-4B8B-A2BB-FBA0A766EB9D}"/>
    <cellStyle name="Normal 2 2 2 5" xfId="34" xr:uid="{00000000-0005-0000-0000-000056000000}"/>
    <cellStyle name="Normal 2 2 2 5 2" xfId="223" xr:uid="{41AD123C-2147-41B0-8D3A-79271DCC0585}"/>
    <cellStyle name="Normal 2 2 2 6" xfId="213" xr:uid="{5F807B2C-3996-47BD-884D-A3E039BBD037}"/>
    <cellStyle name="Normal 2 2 3" xfId="35" xr:uid="{00000000-0005-0000-0000-000057000000}"/>
    <cellStyle name="Normal 2 2 4" xfId="36" xr:uid="{00000000-0005-0000-0000-000058000000}"/>
    <cellStyle name="Normal 2 2 4 2" xfId="37" xr:uid="{00000000-0005-0000-0000-000059000000}"/>
    <cellStyle name="Normal 2 2 4 2 2" xfId="38" xr:uid="{00000000-0005-0000-0000-00005A000000}"/>
    <cellStyle name="Normal 2 2 4 2 2 2" xfId="39" xr:uid="{00000000-0005-0000-0000-00005B000000}"/>
    <cellStyle name="Normal 2 2 4 2 2 3" xfId="225" xr:uid="{B74A5CBB-3A54-48A7-9A96-CBFE8D9D006F}"/>
    <cellStyle name="Normal 2 2 4 2 3" xfId="40" xr:uid="{00000000-0005-0000-0000-00005C000000}"/>
    <cellStyle name="Normal 2 2 4 3" xfId="41" xr:uid="{00000000-0005-0000-0000-00005D000000}"/>
    <cellStyle name="Normal 2 2 4 3 2" xfId="42" xr:uid="{00000000-0005-0000-0000-00005E000000}"/>
    <cellStyle name="Normal 2 2 4 3 2 2" xfId="226" xr:uid="{9771D0C4-7D46-4128-B119-A4F760A0AA0C}"/>
    <cellStyle name="Normal 2 2 4 4" xfId="224" xr:uid="{33226A05-2863-4DE8-A96D-641380868820}"/>
    <cellStyle name="Normal 2 2 5" xfId="43" xr:uid="{00000000-0005-0000-0000-00005F000000}"/>
    <cellStyle name="Normal 2 2 6" xfId="44" xr:uid="{00000000-0005-0000-0000-000060000000}"/>
    <cellStyle name="Normal 2 2 6 2" xfId="45" xr:uid="{00000000-0005-0000-0000-000061000000}"/>
    <cellStyle name="Normal 2 2 6 3" xfId="227" xr:uid="{2E54F4D3-B492-4232-BAEA-5C2E2D519405}"/>
    <cellStyle name="Normal 2 2 7" xfId="46" xr:uid="{00000000-0005-0000-0000-000062000000}"/>
    <cellStyle name="Normal 2 2 8" xfId="47" xr:uid="{00000000-0005-0000-0000-000063000000}"/>
    <cellStyle name="Normal 2 2 9" xfId="202" xr:uid="{00000000-0005-0000-0000-000064000000}"/>
    <cellStyle name="Normal 2 3" xfId="48" xr:uid="{00000000-0005-0000-0000-000065000000}"/>
    <cellStyle name="Normal 2 3 2" xfId="49" xr:uid="{00000000-0005-0000-0000-000066000000}"/>
    <cellStyle name="Normal 2 3 2 2" xfId="50" xr:uid="{00000000-0005-0000-0000-000067000000}"/>
    <cellStyle name="Normal 2 3 2 2 2" xfId="51" xr:uid="{00000000-0005-0000-0000-000068000000}"/>
    <cellStyle name="Normal 2 3 2 2 2 2" xfId="52" xr:uid="{00000000-0005-0000-0000-000069000000}"/>
    <cellStyle name="Normal 2 3 2 2 2 2 2" xfId="53" xr:uid="{00000000-0005-0000-0000-00006A000000}"/>
    <cellStyle name="Normal 2 3 2 2 2 2 2 2" xfId="230" xr:uid="{80E01784-DB23-45BD-8209-D206AD795825}"/>
    <cellStyle name="Normal 2 3 2 2 2 3" xfId="54" xr:uid="{00000000-0005-0000-0000-00006B000000}"/>
    <cellStyle name="Normal 2 3 2 2 2 3 2" xfId="231" xr:uid="{46073448-25F6-4C56-BD94-F517AB4312F7}"/>
    <cellStyle name="Normal 2 3 2 2 2 4" xfId="229" xr:uid="{2F689F91-F776-4D30-87FE-E1C83BD2CD8E}"/>
    <cellStyle name="Normal 2 3 2 2 3" xfId="55" xr:uid="{00000000-0005-0000-0000-00006C000000}"/>
    <cellStyle name="Normal 2 3 2 2 3 2" xfId="56" xr:uid="{00000000-0005-0000-0000-00006D000000}"/>
    <cellStyle name="Normal 2 3 2 2 3 3" xfId="232" xr:uid="{21B5D450-B364-4E99-B5CE-8B2F645993D4}"/>
    <cellStyle name="Normal 2 3 2 3" xfId="57" xr:uid="{00000000-0005-0000-0000-00006E000000}"/>
    <cellStyle name="Normal 2 3 2 3 2" xfId="233" xr:uid="{848F642F-A571-46F4-9ADA-904B8240931A}"/>
    <cellStyle name="Normal 2 3 2 4" xfId="58" xr:uid="{00000000-0005-0000-0000-00006F000000}"/>
    <cellStyle name="Normal 2 3 2 4 2" xfId="59" xr:uid="{00000000-0005-0000-0000-000070000000}"/>
    <cellStyle name="Normal 2 3 2 4 2 2" xfId="234" xr:uid="{8D49C690-A44D-430C-B240-525BD878C53E}"/>
    <cellStyle name="Normal 2 3 2 5" xfId="60" xr:uid="{00000000-0005-0000-0000-000071000000}"/>
    <cellStyle name="Normal 2 3 2 5 2" xfId="235" xr:uid="{1BDC6755-E598-47EF-9778-84EB28B8FEBF}"/>
    <cellStyle name="Normal 2 3 2 6" xfId="228" xr:uid="{BA2BFFD7-2476-46BB-A680-F4EAEF06C6E4}"/>
    <cellStyle name="Normal 2 3 3" xfId="61" xr:uid="{00000000-0005-0000-0000-000072000000}"/>
    <cellStyle name="Normal 2 3 3 2" xfId="62" xr:uid="{00000000-0005-0000-0000-000073000000}"/>
    <cellStyle name="Normal 2 3 3 2 2" xfId="63" xr:uid="{00000000-0005-0000-0000-000074000000}"/>
    <cellStyle name="Normal 2 3 3 2 2 2" xfId="64" xr:uid="{00000000-0005-0000-0000-000075000000}"/>
    <cellStyle name="Normal 2 3 3 2 2 3" xfId="237" xr:uid="{96738BB8-B5AB-453F-BB3B-F747E6A6A4FC}"/>
    <cellStyle name="Normal 2 3 3 2 3" xfId="65" xr:uid="{00000000-0005-0000-0000-000076000000}"/>
    <cellStyle name="Normal 2 3 3 3" xfId="66" xr:uid="{00000000-0005-0000-0000-000077000000}"/>
    <cellStyle name="Normal 2 3 3 3 2" xfId="67" xr:uid="{00000000-0005-0000-0000-000078000000}"/>
    <cellStyle name="Normal 2 3 3 3 2 2" xfId="238" xr:uid="{97BFA485-A6E0-41D1-B1FE-7E4BFE629797}"/>
    <cellStyle name="Normal 2 3 3 4" xfId="236" xr:uid="{C28F0BFC-2E6C-4611-A921-D03A1D08758D}"/>
    <cellStyle name="Normal 2 3 4" xfId="68" xr:uid="{00000000-0005-0000-0000-000079000000}"/>
    <cellStyle name="Normal 2 3 4 2" xfId="69" xr:uid="{00000000-0005-0000-0000-00007A000000}"/>
    <cellStyle name="Normal 2 3 4 3" xfId="239" xr:uid="{DCBAA860-51DF-4097-BACF-16128011E8A3}"/>
    <cellStyle name="Normal 2 3 5" xfId="70" xr:uid="{00000000-0005-0000-0000-00007B000000}"/>
    <cellStyle name="Normal 2 3 6" xfId="203" xr:uid="{00000000-0005-0000-0000-00007C000000}"/>
    <cellStyle name="Normal 2 4" xfId="71" xr:uid="{00000000-0005-0000-0000-00007D000000}"/>
    <cellStyle name="Normal 2 4 2" xfId="72" xr:uid="{00000000-0005-0000-0000-00007E000000}"/>
    <cellStyle name="Normal 2 4 2 2" xfId="73" xr:uid="{00000000-0005-0000-0000-00007F000000}"/>
    <cellStyle name="Normal 2 4 2 2 2" xfId="74" xr:uid="{00000000-0005-0000-0000-000080000000}"/>
    <cellStyle name="Normal 2 4 2 2 2 2" xfId="241" xr:uid="{CA4E5007-2E88-4DE5-B391-A2197A0F2DAB}"/>
    <cellStyle name="Normal 2 4 2 3" xfId="75" xr:uid="{00000000-0005-0000-0000-000081000000}"/>
    <cellStyle name="Normal 2 4 2 3 2" xfId="242" xr:uid="{A8F5D447-FD0D-46FF-A148-C64B24C25AA5}"/>
    <cellStyle name="Normal 2 4 2 4" xfId="240" xr:uid="{04151B0A-CA25-4BE4-9255-2FF872110843}"/>
    <cellStyle name="Normal 2 4 3" xfId="76" xr:uid="{00000000-0005-0000-0000-000082000000}"/>
    <cellStyle name="Normal 2 4 3 2" xfId="77" xr:uid="{00000000-0005-0000-0000-000083000000}"/>
    <cellStyle name="Normal 2 4 3 3" xfId="243" xr:uid="{B0C10C36-8252-4A95-9F28-638BD51CAEBB}"/>
    <cellStyle name="Normal 2 5" xfId="78" xr:uid="{00000000-0005-0000-0000-000084000000}"/>
    <cellStyle name="Normal 2 5 2" xfId="244" xr:uid="{CD2198E0-64E4-48B8-9EC7-FCF0EE878EFD}"/>
    <cellStyle name="Normal 2 6" xfId="79" xr:uid="{00000000-0005-0000-0000-000085000000}"/>
    <cellStyle name="Normal 2 6 2" xfId="80" xr:uid="{00000000-0005-0000-0000-000086000000}"/>
    <cellStyle name="Normal 2 6 2 2" xfId="245" xr:uid="{E6096CDA-F9C3-4DC2-809F-E397B56D2D8C}"/>
    <cellStyle name="Normal 2 7" xfId="81" xr:uid="{00000000-0005-0000-0000-000087000000}"/>
    <cellStyle name="Normal 2 7 2" xfId="246" xr:uid="{6C7DECC5-5CB8-4905-89E9-1DE4DC876752}"/>
    <cellStyle name="Normal 2 8" xfId="82" xr:uid="{00000000-0005-0000-0000-000088000000}"/>
    <cellStyle name="Normal 2 8 2" xfId="247" xr:uid="{3255B519-7E42-40C8-87EA-502E7EE9729B}"/>
    <cellStyle name="Normal 2 9" xfId="157" xr:uid="{00000000-0005-0000-0000-000089000000}"/>
    <cellStyle name="Normal 3" xfId="83" xr:uid="{00000000-0005-0000-0000-00008A000000}"/>
    <cellStyle name="Normal 3 2" xfId="84" xr:uid="{00000000-0005-0000-0000-00008B000000}"/>
    <cellStyle name="Normal 3 3" xfId="85" xr:uid="{00000000-0005-0000-0000-00008C000000}"/>
    <cellStyle name="Normal 3 4" xfId="86" xr:uid="{00000000-0005-0000-0000-00008D000000}"/>
    <cellStyle name="Normal 3 5" xfId="87" xr:uid="{00000000-0005-0000-0000-00008E000000}"/>
    <cellStyle name="Normal 3 6" xfId="88" xr:uid="{00000000-0005-0000-0000-00008F000000}"/>
    <cellStyle name="Normal 3 7" xfId="89" xr:uid="{00000000-0005-0000-0000-000090000000}"/>
    <cellStyle name="Normal 3 8" xfId="90" xr:uid="{00000000-0005-0000-0000-000091000000}"/>
    <cellStyle name="Normal 4" xfId="91" xr:uid="{00000000-0005-0000-0000-000092000000}"/>
    <cellStyle name="Normal 4 2" xfId="92" xr:uid="{00000000-0005-0000-0000-000093000000}"/>
    <cellStyle name="Normal 4 3" xfId="93" xr:uid="{00000000-0005-0000-0000-000094000000}"/>
    <cellStyle name="Normal 4 4" xfId="94" xr:uid="{00000000-0005-0000-0000-000095000000}"/>
    <cellStyle name="Normal 4 5" xfId="95" xr:uid="{00000000-0005-0000-0000-000096000000}"/>
    <cellStyle name="Normal 4 6" xfId="96" xr:uid="{00000000-0005-0000-0000-000097000000}"/>
    <cellStyle name="Normal 4 7" xfId="97" xr:uid="{00000000-0005-0000-0000-000098000000}"/>
    <cellStyle name="Normal 4 8" xfId="98" xr:uid="{00000000-0005-0000-0000-000099000000}"/>
    <cellStyle name="Normal 5" xfId="99" xr:uid="{00000000-0005-0000-0000-00009A000000}"/>
    <cellStyle name="Normal 5 2" xfId="100" xr:uid="{00000000-0005-0000-0000-00009B000000}"/>
    <cellStyle name="Normal 5 2 2" xfId="101" xr:uid="{00000000-0005-0000-0000-00009C000000}"/>
    <cellStyle name="Normal 5 3" xfId="102" xr:uid="{00000000-0005-0000-0000-00009D000000}"/>
    <cellStyle name="Normal 5 3 2" xfId="103" xr:uid="{00000000-0005-0000-0000-00009E000000}"/>
    <cellStyle name="Normal 5 4" xfId="104" xr:uid="{00000000-0005-0000-0000-00009F000000}"/>
    <cellStyle name="Normal 5 5" xfId="105" xr:uid="{00000000-0005-0000-0000-0000A0000000}"/>
    <cellStyle name="Normal 5 6" xfId="106" xr:uid="{00000000-0005-0000-0000-0000A1000000}"/>
    <cellStyle name="Normal 5 7" xfId="107" xr:uid="{00000000-0005-0000-0000-0000A2000000}"/>
    <cellStyle name="Normal 5 8" xfId="108" xr:uid="{00000000-0005-0000-0000-0000A3000000}"/>
    <cellStyle name="Normal 5 9" xfId="204" xr:uid="{00000000-0005-0000-0000-0000A4000000}"/>
    <cellStyle name="Normal 6" xfId="109" xr:uid="{00000000-0005-0000-0000-0000A5000000}"/>
    <cellStyle name="Normal 6 2" xfId="110" xr:uid="{00000000-0005-0000-0000-0000A6000000}"/>
    <cellStyle name="Normal 6 2 2" xfId="111" xr:uid="{00000000-0005-0000-0000-0000A7000000}"/>
    <cellStyle name="Normal 6 2 2 2" xfId="112" xr:uid="{00000000-0005-0000-0000-0000A8000000}"/>
    <cellStyle name="Normal 6 2 2 2 2" xfId="113" xr:uid="{00000000-0005-0000-0000-0000A9000000}"/>
    <cellStyle name="Normal 6 2 2 2 2 2" xfId="114" xr:uid="{00000000-0005-0000-0000-0000AA000000}"/>
    <cellStyle name="Normal 6 2 2 2 2 3" xfId="249" xr:uid="{7E66DFA5-F711-4ED6-8A7A-28BD0D176D56}"/>
    <cellStyle name="Normal 6 2 2 2 3" xfId="115" xr:uid="{00000000-0005-0000-0000-0000AB000000}"/>
    <cellStyle name="Normal 6 2 2 3" xfId="116" xr:uid="{00000000-0005-0000-0000-0000AC000000}"/>
    <cellStyle name="Normal 6 2 2 3 2" xfId="117" xr:uid="{00000000-0005-0000-0000-0000AD000000}"/>
    <cellStyle name="Normal 6 2 2 3 2 2" xfId="250" xr:uid="{3A7D167E-A186-447C-BC8D-0987B63EA8BC}"/>
    <cellStyle name="Normal 6 2 2 4" xfId="248" xr:uid="{529CA43A-65F4-4F81-8455-5B26514A9B65}"/>
    <cellStyle name="Normal 6 2 3" xfId="118" xr:uid="{00000000-0005-0000-0000-0000AE000000}"/>
    <cellStyle name="Normal 6 2 4" xfId="119" xr:uid="{00000000-0005-0000-0000-0000AF000000}"/>
    <cellStyle name="Normal 6 2 4 2" xfId="120" xr:uid="{00000000-0005-0000-0000-0000B0000000}"/>
    <cellStyle name="Normal 6 2 4 3" xfId="251" xr:uid="{D74BD933-FE24-482F-B0EB-7085DD16227A}"/>
    <cellStyle name="Normal 6 2 5" xfId="121" xr:uid="{00000000-0005-0000-0000-0000B1000000}"/>
    <cellStyle name="Normal 6 3" xfId="122" xr:uid="{00000000-0005-0000-0000-0000B2000000}"/>
    <cellStyle name="Normal 6 3 2" xfId="123" xr:uid="{00000000-0005-0000-0000-0000B3000000}"/>
    <cellStyle name="Normal 6 3 2 2" xfId="124" xr:uid="{00000000-0005-0000-0000-0000B4000000}"/>
    <cellStyle name="Normal 6 3 2 2 2" xfId="125" xr:uid="{00000000-0005-0000-0000-0000B5000000}"/>
    <cellStyle name="Normal 6 3 2 2 2 2" xfId="253" xr:uid="{142ECE31-D860-416F-93AE-0866511883B3}"/>
    <cellStyle name="Normal 6 3 2 3" xfId="126" xr:uid="{00000000-0005-0000-0000-0000B6000000}"/>
    <cellStyle name="Normal 6 3 2 3 2" xfId="254" xr:uid="{C4F44139-5038-4FAA-81AB-303DF202288D}"/>
    <cellStyle name="Normal 6 3 2 4" xfId="252" xr:uid="{D84187AF-89CB-4FBD-AE52-6A43961B9B0D}"/>
    <cellStyle name="Normal 6 3 3" xfId="127" xr:uid="{00000000-0005-0000-0000-0000B7000000}"/>
    <cellStyle name="Normal 6 3 3 2" xfId="128" xr:uid="{00000000-0005-0000-0000-0000B8000000}"/>
    <cellStyle name="Normal 6 3 3 3" xfId="255" xr:uid="{E6B41515-6300-4FD3-9551-C5B2CF03ECF1}"/>
    <cellStyle name="Normal 6 4" xfId="129" xr:uid="{00000000-0005-0000-0000-0000B9000000}"/>
    <cellStyle name="Normal 6 4 2" xfId="130" xr:uid="{00000000-0005-0000-0000-0000BA000000}"/>
    <cellStyle name="Normal 6 4 2 2" xfId="256" xr:uid="{42B9AAA1-DB54-450B-BCBE-6E9974BAC8C4}"/>
    <cellStyle name="Normal 6 5" xfId="131" xr:uid="{00000000-0005-0000-0000-0000BB000000}"/>
    <cellStyle name="Normal 6 5 2" xfId="257" xr:uid="{08A6A731-8708-4D9D-A707-F1107CD48DC5}"/>
    <cellStyle name="Normal 6 6" xfId="132" xr:uid="{00000000-0005-0000-0000-0000BC000000}"/>
    <cellStyle name="Normal 6 6 2" xfId="258" xr:uid="{FE5E6206-D9EE-4A6C-90FD-5F90E1208C29}"/>
    <cellStyle name="Normal 7" xfId="133" xr:uid="{00000000-0005-0000-0000-0000BD000000}"/>
    <cellStyle name="Normal 7 2" xfId="134" xr:uid="{00000000-0005-0000-0000-0000BE000000}"/>
    <cellStyle name="Normal 7 3" xfId="135" xr:uid="{00000000-0005-0000-0000-0000BF000000}"/>
    <cellStyle name="Normal 7 4" xfId="136" xr:uid="{00000000-0005-0000-0000-0000C0000000}"/>
    <cellStyle name="Normal 7 5" xfId="137" xr:uid="{00000000-0005-0000-0000-0000C1000000}"/>
    <cellStyle name="Normal 8" xfId="138" xr:uid="{00000000-0005-0000-0000-0000C2000000}"/>
    <cellStyle name="Normal 8 2" xfId="139" xr:uid="{00000000-0005-0000-0000-0000C3000000}"/>
    <cellStyle name="Normal 8 2 2" xfId="140" xr:uid="{00000000-0005-0000-0000-0000C4000000}"/>
    <cellStyle name="Normal 8 2 2 2" xfId="141" xr:uid="{00000000-0005-0000-0000-0000C5000000}"/>
    <cellStyle name="Normal 8 2 2 3" xfId="260" xr:uid="{A7D665D5-DCC9-4453-B9C9-78EC9129C5B4}"/>
    <cellStyle name="Normal 8 2 3" xfId="142" xr:uid="{00000000-0005-0000-0000-0000C6000000}"/>
    <cellStyle name="Normal 8 3" xfId="143" xr:uid="{00000000-0005-0000-0000-0000C7000000}"/>
    <cellStyle name="Normal 8 3 2" xfId="144" xr:uid="{00000000-0005-0000-0000-0000C8000000}"/>
    <cellStyle name="Normal 8 3 2 2" xfId="261" xr:uid="{E8AB02FA-1F44-4B06-B3B2-9E2794DD08E2}"/>
    <cellStyle name="Normal 8 4" xfId="259" xr:uid="{F404444E-D952-4F81-A6C5-D7AE8EE85A00}"/>
    <cellStyle name="Normal 9" xfId="145" xr:uid="{00000000-0005-0000-0000-0000C9000000}"/>
    <cellStyle name="Normal 9 2" xfId="146" xr:uid="{00000000-0005-0000-0000-0000CA000000}"/>
    <cellStyle name="Normal 9 3" xfId="147" xr:uid="{00000000-0005-0000-0000-0000CB000000}"/>
    <cellStyle name="Note" xfId="174" builtinId="10" customBuiltin="1"/>
    <cellStyle name="Output" xfId="169" builtinId="21" customBuiltin="1"/>
    <cellStyle name="Parasts 2" xfId="205" xr:uid="{00000000-0005-0000-0000-0000CE000000}"/>
    <cellStyle name="Parasts 3" xfId="206" xr:uid="{00000000-0005-0000-0000-0000CF000000}"/>
    <cellStyle name="Title" xfId="160" builtinId="15" customBuiltin="1"/>
    <cellStyle name="Total" xfId="176" builtinId="25" customBuiltin="1"/>
    <cellStyle name="Warning Text" xfId="17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87"/>
  <sheetViews>
    <sheetView tabSelected="1" zoomScaleNormal="100" workbookViewId="0">
      <selection activeCell="L80" sqref="L80"/>
    </sheetView>
  </sheetViews>
  <sheetFormatPr defaultRowHeight="15" x14ac:dyDescent="0.25"/>
  <cols>
    <col min="1" max="1" width="4.28515625" customWidth="1"/>
    <col min="2" max="2" width="30.140625" customWidth="1"/>
    <col min="3" max="3" width="13.140625" customWidth="1"/>
    <col min="4" max="4" width="23.42578125" customWidth="1"/>
    <col min="5" max="5" width="13.28515625" customWidth="1"/>
    <col min="6" max="6" width="27.28515625" customWidth="1"/>
    <col min="7" max="7" width="11.5703125" customWidth="1"/>
    <col min="8" max="8" width="24.42578125" customWidth="1"/>
    <col min="17" max="18" width="8.85546875" style="44"/>
    <col min="21" max="21" width="10.140625" customWidth="1"/>
  </cols>
  <sheetData>
    <row r="2" spans="1:21" x14ac:dyDescent="0.25">
      <c r="B2" s="2" t="s">
        <v>270</v>
      </c>
    </row>
    <row r="3" spans="1:21" x14ac:dyDescent="0.25">
      <c r="B3" s="1" t="s">
        <v>271</v>
      </c>
    </row>
    <row r="5" spans="1:21" ht="15.75" x14ac:dyDescent="0.25">
      <c r="A5" s="3" t="s">
        <v>31</v>
      </c>
    </row>
    <row r="7" spans="1:21" ht="76.5" x14ac:dyDescent="0.25">
      <c r="A7" s="582" t="s">
        <v>0</v>
      </c>
      <c r="B7" s="582" t="s">
        <v>1</v>
      </c>
      <c r="C7" s="582" t="s">
        <v>24</v>
      </c>
      <c r="D7" s="582"/>
      <c r="E7" s="582"/>
      <c r="F7" s="192" t="s">
        <v>3</v>
      </c>
      <c r="G7" s="58" t="s">
        <v>4</v>
      </c>
      <c r="H7" s="58" t="s">
        <v>25</v>
      </c>
      <c r="I7" s="58" t="s">
        <v>6</v>
      </c>
      <c r="J7" s="582" t="s">
        <v>26</v>
      </c>
      <c r="K7" s="582"/>
      <c r="L7" s="582" t="s">
        <v>8</v>
      </c>
      <c r="M7" s="582"/>
      <c r="N7" s="582" t="s">
        <v>9</v>
      </c>
      <c r="O7" s="582"/>
      <c r="P7" s="193" t="s">
        <v>10</v>
      </c>
      <c r="Q7" s="84" t="s">
        <v>110</v>
      </c>
      <c r="R7" s="84" t="s">
        <v>71</v>
      </c>
      <c r="S7" s="580" t="s">
        <v>11</v>
      </c>
      <c r="T7" s="580"/>
      <c r="U7" s="581" t="s">
        <v>12</v>
      </c>
    </row>
    <row r="8" spans="1:21" ht="25.5" x14ac:dyDescent="0.25">
      <c r="A8" s="582"/>
      <c r="B8" s="582"/>
      <c r="C8" s="5" t="s">
        <v>13</v>
      </c>
      <c r="D8" s="192" t="s">
        <v>14</v>
      </c>
      <c r="E8" s="192" t="s">
        <v>15</v>
      </c>
      <c r="F8" s="192" t="s">
        <v>27</v>
      </c>
      <c r="G8" s="192" t="s">
        <v>15</v>
      </c>
      <c r="H8" s="5" t="s">
        <v>17</v>
      </c>
      <c r="I8" s="192" t="s">
        <v>18</v>
      </c>
      <c r="J8" s="5" t="s">
        <v>19</v>
      </c>
      <c r="K8" s="192" t="s">
        <v>15</v>
      </c>
      <c r="L8" s="5" t="s">
        <v>20</v>
      </c>
      <c r="M8" s="60" t="s">
        <v>15</v>
      </c>
      <c r="N8" s="6" t="s">
        <v>21</v>
      </c>
      <c r="O8" s="60" t="s">
        <v>15</v>
      </c>
      <c r="P8" s="193" t="s">
        <v>22</v>
      </c>
      <c r="Q8" s="84" t="s">
        <v>143</v>
      </c>
      <c r="R8" s="84" t="s">
        <v>144</v>
      </c>
      <c r="S8" s="5" t="s">
        <v>20</v>
      </c>
      <c r="T8" s="193" t="s">
        <v>15</v>
      </c>
      <c r="U8" s="581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7"/>
      <c r="N9" s="7"/>
      <c r="O9" s="7"/>
      <c r="P9" s="4"/>
      <c r="Q9" s="57"/>
      <c r="R9" s="57"/>
      <c r="S9" s="4"/>
      <c r="T9" s="4"/>
      <c r="U9" s="8"/>
    </row>
    <row r="10" spans="1:21" x14ac:dyDescent="0.25">
      <c r="A10" s="64" t="s">
        <v>138</v>
      </c>
    </row>
    <row r="11" spans="1:21" x14ac:dyDescent="0.25">
      <c r="A11" s="68">
        <v>1</v>
      </c>
      <c r="B11" s="133" t="s">
        <v>150</v>
      </c>
      <c r="C11" s="134">
        <v>11.76</v>
      </c>
      <c r="D11" s="134">
        <v>100</v>
      </c>
      <c r="E11" s="134">
        <v>10</v>
      </c>
      <c r="F11" s="134">
        <v>9</v>
      </c>
      <c r="G11" s="134">
        <v>8</v>
      </c>
      <c r="H11" s="134">
        <v>158</v>
      </c>
      <c r="I11" s="134">
        <v>220</v>
      </c>
      <c r="J11" s="134">
        <v>789</v>
      </c>
      <c r="K11" s="134">
        <v>9</v>
      </c>
      <c r="L11" s="137">
        <v>9.0500000000000007</v>
      </c>
      <c r="M11" s="134">
        <v>3</v>
      </c>
      <c r="N11" s="134">
        <v>34.700000000000003</v>
      </c>
      <c r="O11" s="134">
        <v>4</v>
      </c>
      <c r="P11" s="134">
        <v>298</v>
      </c>
      <c r="Q11" s="134" t="s">
        <v>330</v>
      </c>
      <c r="R11" s="134" t="s">
        <v>198</v>
      </c>
      <c r="S11" s="137">
        <v>61.28</v>
      </c>
      <c r="T11" s="134">
        <v>3</v>
      </c>
      <c r="U11" s="135">
        <f>SUM(E11+F11+K11+M11+O11+T11)</f>
        <v>38</v>
      </c>
    </row>
    <row r="12" spans="1:21" s="213" customFormat="1" x14ac:dyDescent="0.25">
      <c r="A12" s="76">
        <v>2</v>
      </c>
      <c r="B12" s="9" t="s">
        <v>151</v>
      </c>
      <c r="C12" s="102">
        <v>12.3</v>
      </c>
      <c r="D12" s="103">
        <f>(C12*D11)/C11</f>
        <v>104.59183673469389</v>
      </c>
      <c r="E12" s="104">
        <v>10</v>
      </c>
      <c r="F12" s="104">
        <v>9</v>
      </c>
      <c r="G12" s="104">
        <v>9</v>
      </c>
      <c r="H12" s="104">
        <v>156</v>
      </c>
      <c r="I12" s="104">
        <v>220</v>
      </c>
      <c r="J12" s="104">
        <v>775</v>
      </c>
      <c r="K12" s="104">
        <v>9</v>
      </c>
      <c r="L12" s="105">
        <v>9.23</v>
      </c>
      <c r="M12" s="104">
        <v>3</v>
      </c>
      <c r="N12" s="104">
        <v>33.200000000000003</v>
      </c>
      <c r="O12" s="104">
        <v>4</v>
      </c>
      <c r="P12" s="104">
        <v>175</v>
      </c>
      <c r="Q12" s="104" t="s">
        <v>330</v>
      </c>
      <c r="R12" s="104" t="s">
        <v>198</v>
      </c>
      <c r="S12" s="105">
        <v>61.62</v>
      </c>
      <c r="T12" s="104">
        <v>3</v>
      </c>
      <c r="U12" s="86">
        <f t="shared" ref="U12:U18" si="0">SUM(E12+F12+K12+M12+O12+T12)</f>
        <v>38</v>
      </c>
    </row>
    <row r="13" spans="1:21" s="213" customFormat="1" x14ac:dyDescent="0.25">
      <c r="A13" s="76">
        <v>3</v>
      </c>
      <c r="B13" s="9" t="s">
        <v>152</v>
      </c>
      <c r="C13" s="104">
        <v>11.87</v>
      </c>
      <c r="D13" s="103">
        <f t="shared" ref="D13:D18" si="1">(C13*D12)/C12</f>
        <v>100.93537414965986</v>
      </c>
      <c r="E13" s="104">
        <v>10</v>
      </c>
      <c r="F13" s="104">
        <v>9</v>
      </c>
      <c r="G13" s="104">
        <v>8</v>
      </c>
      <c r="H13" s="104">
        <v>165</v>
      </c>
      <c r="I13" s="104">
        <v>220</v>
      </c>
      <c r="J13" s="104">
        <v>769</v>
      </c>
      <c r="K13" s="104">
        <v>9</v>
      </c>
      <c r="L13" s="105">
        <v>9.7100000000000009</v>
      </c>
      <c r="M13" s="104">
        <v>3</v>
      </c>
      <c r="N13" s="104">
        <v>33.9</v>
      </c>
      <c r="O13" s="104">
        <v>4</v>
      </c>
      <c r="P13" s="104">
        <v>258</v>
      </c>
      <c r="Q13" s="104" t="s">
        <v>330</v>
      </c>
      <c r="R13" s="104" t="s">
        <v>198</v>
      </c>
      <c r="S13" s="105">
        <v>61.04</v>
      </c>
      <c r="T13" s="104">
        <v>3</v>
      </c>
      <c r="U13" s="86">
        <f t="shared" si="0"/>
        <v>38</v>
      </c>
    </row>
    <row r="14" spans="1:21" s="213" customFormat="1" x14ac:dyDescent="0.25">
      <c r="A14" s="76">
        <v>4</v>
      </c>
      <c r="B14" s="9" t="s">
        <v>153</v>
      </c>
      <c r="C14" s="104">
        <v>12.41</v>
      </c>
      <c r="D14" s="103">
        <f t="shared" si="1"/>
        <v>105.52721088435376</v>
      </c>
      <c r="E14" s="104">
        <v>12</v>
      </c>
      <c r="F14" s="104">
        <v>9</v>
      </c>
      <c r="G14" s="104">
        <v>8</v>
      </c>
      <c r="H14" s="104">
        <v>158</v>
      </c>
      <c r="I14" s="104">
        <v>220</v>
      </c>
      <c r="J14" s="104">
        <v>778</v>
      </c>
      <c r="K14" s="104">
        <v>9</v>
      </c>
      <c r="L14" s="105">
        <v>9.74</v>
      </c>
      <c r="M14" s="104">
        <v>3</v>
      </c>
      <c r="N14" s="105">
        <v>35</v>
      </c>
      <c r="O14" s="104">
        <v>5</v>
      </c>
      <c r="P14" s="104">
        <v>276</v>
      </c>
      <c r="Q14" s="104" t="s">
        <v>330</v>
      </c>
      <c r="R14" s="104" t="s">
        <v>198</v>
      </c>
      <c r="S14" s="105">
        <v>60.12</v>
      </c>
      <c r="T14" s="104">
        <v>2</v>
      </c>
      <c r="U14" s="86">
        <f t="shared" si="0"/>
        <v>40</v>
      </c>
    </row>
    <row r="15" spans="1:21" s="213" customFormat="1" x14ac:dyDescent="0.25">
      <c r="A15" s="76">
        <v>5</v>
      </c>
      <c r="B15" s="9" t="s">
        <v>273</v>
      </c>
      <c r="C15" s="104">
        <v>12.75</v>
      </c>
      <c r="D15" s="103">
        <f t="shared" si="1"/>
        <v>108.41836734693881</v>
      </c>
      <c r="E15" s="104">
        <v>12</v>
      </c>
      <c r="F15" s="104">
        <v>9</v>
      </c>
      <c r="G15" s="104">
        <v>9</v>
      </c>
      <c r="H15" s="104">
        <v>156</v>
      </c>
      <c r="I15" s="104">
        <v>220</v>
      </c>
      <c r="J15" s="104">
        <v>781</v>
      </c>
      <c r="K15" s="104">
        <v>9</v>
      </c>
      <c r="L15" s="105">
        <v>9.27</v>
      </c>
      <c r="M15" s="104">
        <v>3</v>
      </c>
      <c r="N15" s="104">
        <v>36.9</v>
      </c>
      <c r="O15" s="104">
        <v>5</v>
      </c>
      <c r="P15" s="104">
        <v>294</v>
      </c>
      <c r="Q15" s="104" t="s">
        <v>330</v>
      </c>
      <c r="R15" s="104" t="s">
        <v>198</v>
      </c>
      <c r="S15" s="105">
        <v>61.01</v>
      </c>
      <c r="T15" s="104">
        <v>3</v>
      </c>
      <c r="U15" s="86">
        <f t="shared" si="0"/>
        <v>41</v>
      </c>
    </row>
    <row r="16" spans="1:21" x14ac:dyDescent="0.25">
      <c r="A16" s="10">
        <v>6</v>
      </c>
      <c r="B16" s="9" t="s">
        <v>274</v>
      </c>
      <c r="C16" s="11">
        <v>12.48</v>
      </c>
      <c r="D16" s="103">
        <f t="shared" si="1"/>
        <v>106.12244897959187</v>
      </c>
      <c r="E16" s="11">
        <v>12</v>
      </c>
      <c r="F16" s="11">
        <v>9</v>
      </c>
      <c r="G16" s="11">
        <v>8</v>
      </c>
      <c r="H16" s="11">
        <v>161</v>
      </c>
      <c r="I16" s="11">
        <v>220</v>
      </c>
      <c r="J16" s="271">
        <v>790</v>
      </c>
      <c r="K16" s="11">
        <v>9</v>
      </c>
      <c r="L16" s="101">
        <v>8.8000000000000007</v>
      </c>
      <c r="M16" s="11">
        <v>2</v>
      </c>
      <c r="N16" s="11">
        <v>33.9</v>
      </c>
      <c r="O16" s="11">
        <v>4</v>
      </c>
      <c r="P16" s="104">
        <v>230</v>
      </c>
      <c r="Q16" s="271" t="s">
        <v>330</v>
      </c>
      <c r="R16" s="271" t="s">
        <v>198</v>
      </c>
      <c r="S16" s="101">
        <v>61.65</v>
      </c>
      <c r="T16" s="11">
        <v>3</v>
      </c>
      <c r="U16" s="86">
        <f t="shared" si="0"/>
        <v>39</v>
      </c>
    </row>
    <row r="17" spans="1:21" x14ac:dyDescent="0.25">
      <c r="A17" s="10">
        <v>7</v>
      </c>
      <c r="B17" s="9" t="s">
        <v>275</v>
      </c>
      <c r="C17" s="11">
        <v>12.22</v>
      </c>
      <c r="D17" s="103">
        <f t="shared" si="1"/>
        <v>103.91156462585037</v>
      </c>
      <c r="E17" s="11">
        <v>10</v>
      </c>
      <c r="F17" s="11">
        <v>9</v>
      </c>
      <c r="G17" s="11">
        <v>8</v>
      </c>
      <c r="H17" s="11">
        <v>160</v>
      </c>
      <c r="I17" s="99">
        <v>220</v>
      </c>
      <c r="J17" s="271">
        <v>772</v>
      </c>
      <c r="K17" s="11">
        <v>9</v>
      </c>
      <c r="L17" s="101">
        <v>8.9700000000000006</v>
      </c>
      <c r="M17" s="11">
        <v>3</v>
      </c>
      <c r="N17" s="11">
        <v>39.1</v>
      </c>
      <c r="O17" s="11">
        <v>6</v>
      </c>
      <c r="P17" s="104">
        <v>212</v>
      </c>
      <c r="Q17" s="271" t="s">
        <v>330</v>
      </c>
      <c r="R17" s="271" t="s">
        <v>198</v>
      </c>
      <c r="S17" s="101">
        <v>61.29</v>
      </c>
      <c r="T17" s="11">
        <v>3</v>
      </c>
      <c r="U17" s="86">
        <f t="shared" si="0"/>
        <v>40</v>
      </c>
    </row>
    <row r="18" spans="1:21" s="44" customFormat="1" x14ac:dyDescent="0.25">
      <c r="A18" s="10">
        <v>8</v>
      </c>
      <c r="B18" s="9" t="s">
        <v>276</v>
      </c>
      <c r="C18" s="169">
        <v>13.14</v>
      </c>
      <c r="D18" s="103">
        <f t="shared" si="1"/>
        <v>111.73469387755105</v>
      </c>
      <c r="E18" s="169">
        <v>12</v>
      </c>
      <c r="F18" s="169">
        <v>9</v>
      </c>
      <c r="G18" s="169">
        <v>8</v>
      </c>
      <c r="H18" s="169">
        <v>156</v>
      </c>
      <c r="I18" s="169">
        <v>220</v>
      </c>
      <c r="J18" s="271">
        <v>776</v>
      </c>
      <c r="K18" s="169">
        <v>9</v>
      </c>
      <c r="L18" s="101">
        <v>9.01</v>
      </c>
      <c r="M18" s="169">
        <v>3</v>
      </c>
      <c r="N18" s="169">
        <v>36.700000000000003</v>
      </c>
      <c r="O18" s="169">
        <v>5</v>
      </c>
      <c r="P18" s="104">
        <v>216</v>
      </c>
      <c r="Q18" s="271" t="s">
        <v>330</v>
      </c>
      <c r="R18" s="271" t="s">
        <v>198</v>
      </c>
      <c r="S18" s="101">
        <v>61.45</v>
      </c>
      <c r="T18" s="169">
        <v>3</v>
      </c>
      <c r="U18" s="86">
        <f t="shared" si="0"/>
        <v>41</v>
      </c>
    </row>
    <row r="20" spans="1:21" x14ac:dyDescent="0.25">
      <c r="A20" s="64" t="s">
        <v>139</v>
      </c>
    </row>
    <row r="21" spans="1:21" x14ac:dyDescent="0.25">
      <c r="A21" s="68">
        <v>1</v>
      </c>
      <c r="B21" s="133" t="s">
        <v>150</v>
      </c>
      <c r="C21" s="136">
        <v>5.91</v>
      </c>
      <c r="D21" s="134">
        <v>100</v>
      </c>
      <c r="E21" s="134">
        <v>10</v>
      </c>
      <c r="F21" s="134">
        <v>9</v>
      </c>
      <c r="G21" s="134">
        <v>7</v>
      </c>
      <c r="H21" s="134">
        <v>122</v>
      </c>
      <c r="I21" s="134">
        <v>216</v>
      </c>
      <c r="J21" s="134">
        <v>776</v>
      </c>
      <c r="K21" s="134">
        <v>9</v>
      </c>
      <c r="L21" s="137">
        <v>9.61</v>
      </c>
      <c r="M21" s="134">
        <v>3</v>
      </c>
      <c r="N21" s="134">
        <v>38.299999999999997</v>
      </c>
      <c r="O21" s="134">
        <v>6</v>
      </c>
      <c r="P21" s="134">
        <v>146</v>
      </c>
      <c r="Q21" s="134" t="s">
        <v>331</v>
      </c>
      <c r="R21" s="134" t="s">
        <v>330</v>
      </c>
      <c r="S21" s="137">
        <v>58.98</v>
      </c>
      <c r="T21" s="134">
        <v>1</v>
      </c>
      <c r="U21" s="135">
        <f>SUM(E21+F21+K21+M21+O21+T21)</f>
        <v>38</v>
      </c>
    </row>
    <row r="22" spans="1:21" s="213" customFormat="1" x14ac:dyDescent="0.25">
      <c r="A22" s="76">
        <v>2</v>
      </c>
      <c r="B22" s="9" t="s">
        <v>151</v>
      </c>
      <c r="C22" s="102">
        <v>6.44</v>
      </c>
      <c r="D22" s="103">
        <f>(C22*D21)/C21</f>
        <v>108.9678510998308</v>
      </c>
      <c r="E22" s="104">
        <v>12</v>
      </c>
      <c r="F22" s="104">
        <v>9</v>
      </c>
      <c r="G22" s="104">
        <v>8</v>
      </c>
      <c r="H22" s="104">
        <v>116</v>
      </c>
      <c r="I22" s="104">
        <v>216</v>
      </c>
      <c r="J22" s="104">
        <v>757</v>
      </c>
      <c r="K22" s="104">
        <v>9</v>
      </c>
      <c r="L22" s="105">
        <v>10.02</v>
      </c>
      <c r="M22" s="104">
        <v>4</v>
      </c>
      <c r="N22" s="105">
        <v>38</v>
      </c>
      <c r="O22" s="104">
        <v>6</v>
      </c>
      <c r="P22" s="104">
        <v>114</v>
      </c>
      <c r="Q22" s="104" t="s">
        <v>331</v>
      </c>
      <c r="R22" s="104" t="s">
        <v>330</v>
      </c>
      <c r="S22" s="105">
        <v>59.66</v>
      </c>
      <c r="T22" s="104">
        <v>1</v>
      </c>
      <c r="U22" s="86">
        <f t="shared" ref="U22:U28" si="2">SUM(E22+F22+K22+M22+O22+T22)</f>
        <v>41</v>
      </c>
    </row>
    <row r="23" spans="1:21" s="213" customFormat="1" x14ac:dyDescent="0.25">
      <c r="A23" s="76">
        <v>3</v>
      </c>
      <c r="B23" s="9" t="s">
        <v>152</v>
      </c>
      <c r="C23" s="102">
        <v>6.07</v>
      </c>
      <c r="D23" s="103">
        <f t="shared" ref="D23:D28" si="3">(C23*D22)/C22</f>
        <v>102.70727580372251</v>
      </c>
      <c r="E23" s="104">
        <v>10</v>
      </c>
      <c r="F23" s="104">
        <v>9</v>
      </c>
      <c r="G23" s="104">
        <v>8</v>
      </c>
      <c r="H23" s="104">
        <v>120</v>
      </c>
      <c r="I23" s="104">
        <v>216</v>
      </c>
      <c r="J23" s="104">
        <v>752</v>
      </c>
      <c r="K23" s="104">
        <v>9</v>
      </c>
      <c r="L23" s="105">
        <v>10.34</v>
      </c>
      <c r="M23" s="104">
        <v>4</v>
      </c>
      <c r="N23" s="104">
        <v>37.200000000000003</v>
      </c>
      <c r="O23" s="104">
        <v>5</v>
      </c>
      <c r="P23" s="104">
        <v>129</v>
      </c>
      <c r="Q23" s="104" t="s">
        <v>331</v>
      </c>
      <c r="R23" s="104" t="s">
        <v>330</v>
      </c>
      <c r="S23" s="105">
        <v>58.83</v>
      </c>
      <c r="T23" s="104">
        <v>1</v>
      </c>
      <c r="U23" s="86">
        <f t="shared" si="2"/>
        <v>38</v>
      </c>
    </row>
    <row r="24" spans="1:21" s="213" customFormat="1" x14ac:dyDescent="0.25">
      <c r="A24" s="76">
        <v>4</v>
      </c>
      <c r="B24" s="9" t="s">
        <v>153</v>
      </c>
      <c r="C24" s="102">
        <v>6.06</v>
      </c>
      <c r="D24" s="103">
        <f t="shared" si="3"/>
        <v>102.53807106598984</v>
      </c>
      <c r="E24" s="104">
        <v>10</v>
      </c>
      <c r="F24" s="104">
        <v>9</v>
      </c>
      <c r="G24" s="104">
        <v>8</v>
      </c>
      <c r="H24" s="104">
        <v>111</v>
      </c>
      <c r="I24" s="104">
        <v>216</v>
      </c>
      <c r="J24" s="104">
        <v>771</v>
      </c>
      <c r="K24" s="104">
        <v>9</v>
      </c>
      <c r="L24" s="105">
        <v>9.77</v>
      </c>
      <c r="M24" s="104">
        <v>3</v>
      </c>
      <c r="N24" s="104">
        <v>37.1</v>
      </c>
      <c r="O24" s="104">
        <v>5</v>
      </c>
      <c r="P24" s="104">
        <v>232</v>
      </c>
      <c r="Q24" s="104" t="s">
        <v>331</v>
      </c>
      <c r="R24" s="104" t="s">
        <v>330</v>
      </c>
      <c r="S24" s="105">
        <v>59.2</v>
      </c>
      <c r="T24" s="104">
        <v>1</v>
      </c>
      <c r="U24" s="86">
        <f t="shared" si="2"/>
        <v>37</v>
      </c>
    </row>
    <row r="25" spans="1:21" s="213" customFormat="1" x14ac:dyDescent="0.25">
      <c r="A25" s="76">
        <v>5</v>
      </c>
      <c r="B25" s="9" t="s">
        <v>273</v>
      </c>
      <c r="C25" s="102">
        <v>6.42</v>
      </c>
      <c r="D25" s="103">
        <f t="shared" si="3"/>
        <v>108.62944162436547</v>
      </c>
      <c r="E25" s="104">
        <v>12</v>
      </c>
      <c r="F25" s="104">
        <v>9</v>
      </c>
      <c r="G25" s="104">
        <v>8</v>
      </c>
      <c r="H25" s="104">
        <v>123</v>
      </c>
      <c r="I25" s="104">
        <v>216</v>
      </c>
      <c r="J25" s="104">
        <v>740</v>
      </c>
      <c r="K25" s="104">
        <v>9</v>
      </c>
      <c r="L25" s="105">
        <v>10.119999999999999</v>
      </c>
      <c r="M25" s="104">
        <v>4</v>
      </c>
      <c r="N25" s="104">
        <v>39.6</v>
      </c>
      <c r="O25" s="104">
        <v>6</v>
      </c>
      <c r="P25" s="104">
        <v>149</v>
      </c>
      <c r="Q25" s="104" t="s">
        <v>331</v>
      </c>
      <c r="R25" s="104" t="s">
        <v>330</v>
      </c>
      <c r="S25" s="105">
        <v>59.87</v>
      </c>
      <c r="T25" s="104">
        <v>1</v>
      </c>
      <c r="U25" s="86">
        <f t="shared" si="2"/>
        <v>41</v>
      </c>
    </row>
    <row r="26" spans="1:21" x14ac:dyDescent="0.25">
      <c r="A26" s="10">
        <v>6</v>
      </c>
      <c r="B26" s="9" t="s">
        <v>274</v>
      </c>
      <c r="C26" s="13">
        <v>6.57</v>
      </c>
      <c r="D26" s="103">
        <f t="shared" si="3"/>
        <v>111.16751269035532</v>
      </c>
      <c r="E26" s="11">
        <v>12</v>
      </c>
      <c r="F26" s="11">
        <v>9</v>
      </c>
      <c r="G26" s="204">
        <v>8</v>
      </c>
      <c r="H26" s="204">
        <v>122</v>
      </c>
      <c r="I26" s="11">
        <v>216</v>
      </c>
      <c r="J26" s="206">
        <v>766</v>
      </c>
      <c r="K26" s="11">
        <v>9</v>
      </c>
      <c r="L26" s="101">
        <v>9.75</v>
      </c>
      <c r="M26" s="11">
        <v>3</v>
      </c>
      <c r="N26" s="11">
        <v>39.1</v>
      </c>
      <c r="O26" s="11">
        <v>6</v>
      </c>
      <c r="P26" s="269">
        <v>139</v>
      </c>
      <c r="Q26" s="85" t="s">
        <v>331</v>
      </c>
      <c r="R26" s="204" t="s">
        <v>330</v>
      </c>
      <c r="S26" s="101">
        <v>58.75</v>
      </c>
      <c r="T26" s="11">
        <v>1</v>
      </c>
      <c r="U26" s="86">
        <f t="shared" si="2"/>
        <v>40</v>
      </c>
    </row>
    <row r="27" spans="1:21" x14ac:dyDescent="0.25">
      <c r="A27" s="10">
        <v>7</v>
      </c>
      <c r="B27" s="9" t="s">
        <v>275</v>
      </c>
      <c r="C27" s="13">
        <v>7.02</v>
      </c>
      <c r="D27" s="103">
        <f t="shared" si="3"/>
        <v>118.78172588832486</v>
      </c>
      <c r="E27" s="11">
        <v>14</v>
      </c>
      <c r="F27" s="11">
        <v>9</v>
      </c>
      <c r="G27" s="204">
        <v>8</v>
      </c>
      <c r="H27" s="204">
        <v>121</v>
      </c>
      <c r="I27" s="11">
        <v>216</v>
      </c>
      <c r="J27" s="206">
        <v>748</v>
      </c>
      <c r="K27" s="11">
        <v>9</v>
      </c>
      <c r="L27" s="101">
        <v>9.4499999999999993</v>
      </c>
      <c r="M27" s="11">
        <v>3</v>
      </c>
      <c r="N27" s="101">
        <v>43.9</v>
      </c>
      <c r="O27" s="11">
        <v>7</v>
      </c>
      <c r="P27" s="269">
        <v>134</v>
      </c>
      <c r="Q27" s="204" t="s">
        <v>331</v>
      </c>
      <c r="R27" s="204" t="s">
        <v>330</v>
      </c>
      <c r="S27" s="101">
        <v>59.53</v>
      </c>
      <c r="T27" s="11">
        <v>1</v>
      </c>
      <c r="U27" s="86">
        <f t="shared" si="2"/>
        <v>43</v>
      </c>
    </row>
    <row r="28" spans="1:21" s="44" customFormat="1" x14ac:dyDescent="0.25">
      <c r="A28" s="10">
        <v>8</v>
      </c>
      <c r="B28" s="9" t="s">
        <v>276</v>
      </c>
      <c r="C28" s="13">
        <v>6.64</v>
      </c>
      <c r="D28" s="103">
        <f t="shared" si="3"/>
        <v>112.35194585448392</v>
      </c>
      <c r="E28" s="169">
        <v>12</v>
      </c>
      <c r="F28" s="169">
        <v>8</v>
      </c>
      <c r="G28" s="204">
        <v>8</v>
      </c>
      <c r="H28" s="204">
        <v>119</v>
      </c>
      <c r="I28" s="169">
        <v>216</v>
      </c>
      <c r="J28" s="206">
        <v>758</v>
      </c>
      <c r="K28" s="169">
        <v>9</v>
      </c>
      <c r="L28" s="101">
        <v>9.58</v>
      </c>
      <c r="M28" s="169">
        <v>3</v>
      </c>
      <c r="N28" s="169">
        <v>42.2</v>
      </c>
      <c r="O28" s="169">
        <v>7</v>
      </c>
      <c r="P28" s="269">
        <v>195</v>
      </c>
      <c r="Q28" s="204" t="s">
        <v>331</v>
      </c>
      <c r="R28" s="204" t="s">
        <v>330</v>
      </c>
      <c r="S28" s="101">
        <v>60.1</v>
      </c>
      <c r="T28" s="169">
        <v>2</v>
      </c>
      <c r="U28" s="86">
        <f t="shared" si="2"/>
        <v>41</v>
      </c>
    </row>
    <row r="30" spans="1:21" x14ac:dyDescent="0.25">
      <c r="A30" s="55" t="s">
        <v>52</v>
      </c>
      <c r="H30" s="174"/>
    </row>
    <row r="31" spans="1:21" x14ac:dyDescent="0.25">
      <c r="A31" s="68">
        <v>1</v>
      </c>
      <c r="B31" s="133" t="s">
        <v>150</v>
      </c>
      <c r="C31" s="136">
        <v>11.89</v>
      </c>
      <c r="D31" s="134">
        <v>100</v>
      </c>
      <c r="E31" s="134">
        <v>10</v>
      </c>
      <c r="F31" s="134">
        <v>9</v>
      </c>
      <c r="G31" s="134">
        <v>6</v>
      </c>
      <c r="H31" s="134">
        <v>140</v>
      </c>
      <c r="I31" s="134">
        <v>219</v>
      </c>
      <c r="J31" s="134">
        <v>758</v>
      </c>
      <c r="K31" s="134">
        <v>9</v>
      </c>
      <c r="L31" s="137">
        <v>8.67</v>
      </c>
      <c r="M31" s="134">
        <v>2</v>
      </c>
      <c r="N31" s="137">
        <v>31.15</v>
      </c>
      <c r="O31" s="134">
        <v>3</v>
      </c>
      <c r="P31" s="134">
        <v>310</v>
      </c>
      <c r="Q31" s="150" t="s">
        <v>279</v>
      </c>
      <c r="R31" s="150" t="s">
        <v>216</v>
      </c>
      <c r="S31" s="137">
        <v>61.8</v>
      </c>
      <c r="T31" s="134">
        <v>3</v>
      </c>
      <c r="U31" s="135">
        <f>SUM(E31+F31+K31+M31+O31+T31)</f>
        <v>36</v>
      </c>
    </row>
    <row r="32" spans="1:21" s="213" customFormat="1" x14ac:dyDescent="0.25">
      <c r="A32" s="76">
        <v>2</v>
      </c>
      <c r="B32" s="9" t="s">
        <v>151</v>
      </c>
      <c r="C32" s="102">
        <v>10.68</v>
      </c>
      <c r="D32" s="103">
        <f>(C32*D31)/C31</f>
        <v>89.823380992430614</v>
      </c>
      <c r="E32" s="104">
        <v>8</v>
      </c>
      <c r="F32" s="104">
        <v>9</v>
      </c>
      <c r="G32" s="104">
        <v>5</v>
      </c>
      <c r="H32" s="104">
        <v>140</v>
      </c>
      <c r="I32" s="104">
        <v>218</v>
      </c>
      <c r="J32" s="104">
        <v>740</v>
      </c>
      <c r="K32" s="104">
        <v>9</v>
      </c>
      <c r="L32" s="105">
        <v>8.74</v>
      </c>
      <c r="M32" s="104">
        <v>2</v>
      </c>
      <c r="N32" s="105">
        <v>26.9</v>
      </c>
      <c r="O32" s="104">
        <v>2</v>
      </c>
      <c r="P32" s="104">
        <v>203</v>
      </c>
      <c r="Q32" s="212" t="s">
        <v>111</v>
      </c>
      <c r="R32" s="212" t="s">
        <v>216</v>
      </c>
      <c r="S32" s="105">
        <v>62.17</v>
      </c>
      <c r="T32" s="104">
        <v>4</v>
      </c>
      <c r="U32" s="86">
        <f t="shared" ref="U32:U38" si="4">SUM(E32+F32+K32+M32+O32+T32)</f>
        <v>34</v>
      </c>
    </row>
    <row r="33" spans="1:21" s="213" customFormat="1" x14ac:dyDescent="0.25">
      <c r="A33" s="76">
        <v>3</v>
      </c>
      <c r="B33" s="9" t="s">
        <v>152</v>
      </c>
      <c r="C33" s="102">
        <v>10.7</v>
      </c>
      <c r="D33" s="103">
        <f t="shared" ref="D33:D38" si="5">(C33*D32)/C32</f>
        <v>89.991589571068118</v>
      </c>
      <c r="E33" s="104">
        <v>8</v>
      </c>
      <c r="F33" s="104">
        <v>8</v>
      </c>
      <c r="G33" s="104">
        <v>7</v>
      </c>
      <c r="H33" s="104">
        <v>137</v>
      </c>
      <c r="I33" s="104">
        <v>218</v>
      </c>
      <c r="J33" s="104">
        <v>735</v>
      </c>
      <c r="K33" s="104">
        <v>9</v>
      </c>
      <c r="L33" s="105">
        <v>9.01</v>
      </c>
      <c r="M33" s="104">
        <v>3</v>
      </c>
      <c r="N33" s="105">
        <v>30.42</v>
      </c>
      <c r="O33" s="104">
        <v>3</v>
      </c>
      <c r="P33" s="104">
        <v>247</v>
      </c>
      <c r="Q33" s="212" t="s">
        <v>111</v>
      </c>
      <c r="R33" s="212" t="s">
        <v>216</v>
      </c>
      <c r="S33" s="105">
        <v>61.87</v>
      </c>
      <c r="T33" s="104">
        <v>3</v>
      </c>
      <c r="U33" s="86">
        <f t="shared" si="4"/>
        <v>34</v>
      </c>
    </row>
    <row r="34" spans="1:21" s="213" customFormat="1" x14ac:dyDescent="0.25">
      <c r="A34" s="76">
        <v>4</v>
      </c>
      <c r="B34" s="9" t="s">
        <v>153</v>
      </c>
      <c r="C34" s="102">
        <v>11.12</v>
      </c>
      <c r="D34" s="103">
        <f t="shared" si="5"/>
        <v>93.523969722455831</v>
      </c>
      <c r="E34" s="104">
        <v>8</v>
      </c>
      <c r="F34" s="104">
        <v>9</v>
      </c>
      <c r="G34" s="104">
        <v>6</v>
      </c>
      <c r="H34" s="104">
        <v>138</v>
      </c>
      <c r="I34" s="104">
        <v>219</v>
      </c>
      <c r="J34" s="104">
        <v>753</v>
      </c>
      <c r="K34" s="104">
        <v>9</v>
      </c>
      <c r="L34" s="105">
        <v>8.94</v>
      </c>
      <c r="M34" s="104">
        <v>2</v>
      </c>
      <c r="N34" s="105">
        <v>30.8</v>
      </c>
      <c r="O34" s="104">
        <v>3</v>
      </c>
      <c r="P34" s="104">
        <v>302</v>
      </c>
      <c r="Q34" s="212" t="s">
        <v>279</v>
      </c>
      <c r="R34" s="212" t="s">
        <v>216</v>
      </c>
      <c r="S34" s="105">
        <v>61.19</v>
      </c>
      <c r="T34" s="104">
        <v>3</v>
      </c>
      <c r="U34" s="86">
        <f t="shared" si="4"/>
        <v>34</v>
      </c>
    </row>
    <row r="35" spans="1:21" s="213" customFormat="1" x14ac:dyDescent="0.25">
      <c r="A35" s="76">
        <v>5</v>
      </c>
      <c r="B35" s="9" t="s">
        <v>273</v>
      </c>
      <c r="C35" s="102">
        <v>11.54</v>
      </c>
      <c r="D35" s="103">
        <f t="shared" si="5"/>
        <v>97.056349873843558</v>
      </c>
      <c r="E35" s="104">
        <v>10</v>
      </c>
      <c r="F35" s="104">
        <v>9</v>
      </c>
      <c r="G35" s="104">
        <v>7</v>
      </c>
      <c r="H35" s="104">
        <v>139</v>
      </c>
      <c r="I35" s="104">
        <v>219</v>
      </c>
      <c r="J35" s="104">
        <v>740</v>
      </c>
      <c r="K35" s="104">
        <v>9</v>
      </c>
      <c r="L35" s="105">
        <v>8.57</v>
      </c>
      <c r="M35" s="104">
        <v>2</v>
      </c>
      <c r="N35" s="105">
        <v>29.37</v>
      </c>
      <c r="O35" s="104">
        <v>3</v>
      </c>
      <c r="P35" s="104">
        <v>312</v>
      </c>
      <c r="Q35" s="212" t="s">
        <v>279</v>
      </c>
      <c r="R35" s="212" t="s">
        <v>216</v>
      </c>
      <c r="S35" s="105">
        <v>62.8</v>
      </c>
      <c r="T35" s="104">
        <v>4</v>
      </c>
      <c r="U35" s="86">
        <f t="shared" si="4"/>
        <v>37</v>
      </c>
    </row>
    <row r="36" spans="1:21" x14ac:dyDescent="0.25">
      <c r="A36" s="10">
        <v>6</v>
      </c>
      <c r="B36" s="9" t="s">
        <v>274</v>
      </c>
      <c r="C36" s="13">
        <v>11.38</v>
      </c>
      <c r="D36" s="103">
        <f t="shared" si="5"/>
        <v>95.710681244743483</v>
      </c>
      <c r="E36" s="11">
        <v>10</v>
      </c>
      <c r="F36" s="11">
        <v>9</v>
      </c>
      <c r="G36" s="204">
        <v>7</v>
      </c>
      <c r="H36" s="204">
        <v>140</v>
      </c>
      <c r="I36" s="204">
        <v>219</v>
      </c>
      <c r="J36" s="206">
        <v>755</v>
      </c>
      <c r="K36" s="11">
        <v>9</v>
      </c>
      <c r="L36" s="101">
        <v>8.7200000000000006</v>
      </c>
      <c r="M36" s="11">
        <v>2</v>
      </c>
      <c r="N36" s="101">
        <v>27.92</v>
      </c>
      <c r="O36" s="11">
        <v>2</v>
      </c>
      <c r="P36" s="269">
        <v>244</v>
      </c>
      <c r="Q36" s="93" t="s">
        <v>279</v>
      </c>
      <c r="R36" s="93" t="s">
        <v>216</v>
      </c>
      <c r="S36" s="101">
        <v>62.13</v>
      </c>
      <c r="T36" s="11">
        <v>4</v>
      </c>
      <c r="U36" s="86">
        <f t="shared" si="4"/>
        <v>36</v>
      </c>
    </row>
    <row r="37" spans="1:21" x14ac:dyDescent="0.25">
      <c r="A37" s="10">
        <v>7</v>
      </c>
      <c r="B37" s="9" t="s">
        <v>275</v>
      </c>
      <c r="C37" s="13">
        <v>11.6</v>
      </c>
      <c r="D37" s="103">
        <f t="shared" si="5"/>
        <v>97.560975609756085</v>
      </c>
      <c r="E37" s="11">
        <v>10</v>
      </c>
      <c r="F37" s="11">
        <v>9</v>
      </c>
      <c r="G37" s="204">
        <v>5</v>
      </c>
      <c r="H37" s="11">
        <v>137</v>
      </c>
      <c r="I37" s="204">
        <v>216</v>
      </c>
      <c r="J37" s="206">
        <v>734</v>
      </c>
      <c r="K37" s="11">
        <v>9</v>
      </c>
      <c r="L37" s="101">
        <v>8.48</v>
      </c>
      <c r="M37" s="11">
        <v>2</v>
      </c>
      <c r="N37" s="101">
        <v>32.61</v>
      </c>
      <c r="O37" s="11">
        <v>4</v>
      </c>
      <c r="P37" s="269">
        <v>180</v>
      </c>
      <c r="Q37" s="93" t="s">
        <v>331</v>
      </c>
      <c r="R37" s="93" t="s">
        <v>216</v>
      </c>
      <c r="S37" s="101">
        <v>61.82</v>
      </c>
      <c r="T37" s="11">
        <v>3</v>
      </c>
      <c r="U37" s="86">
        <f t="shared" si="4"/>
        <v>37</v>
      </c>
    </row>
    <row r="38" spans="1:21" s="44" customFormat="1" x14ac:dyDescent="0.25">
      <c r="A38" s="10">
        <v>8</v>
      </c>
      <c r="B38" s="9" t="s">
        <v>276</v>
      </c>
      <c r="C38" s="13">
        <v>11.35</v>
      </c>
      <c r="D38" s="103">
        <f t="shared" si="5"/>
        <v>95.458368376787192</v>
      </c>
      <c r="E38" s="169">
        <v>8</v>
      </c>
      <c r="F38" s="169">
        <v>9</v>
      </c>
      <c r="G38" s="204">
        <v>7</v>
      </c>
      <c r="H38" s="169">
        <v>137</v>
      </c>
      <c r="I38" s="204">
        <v>217</v>
      </c>
      <c r="J38" s="206">
        <v>747</v>
      </c>
      <c r="K38" s="169">
        <v>9</v>
      </c>
      <c r="L38" s="101">
        <v>8.23</v>
      </c>
      <c r="M38" s="169">
        <v>2</v>
      </c>
      <c r="N38" s="101">
        <v>31.95</v>
      </c>
      <c r="O38" s="169">
        <v>4</v>
      </c>
      <c r="P38" s="269">
        <v>303</v>
      </c>
      <c r="Q38" s="93" t="s">
        <v>280</v>
      </c>
      <c r="R38" s="93" t="s">
        <v>216</v>
      </c>
      <c r="S38" s="101">
        <v>62.84</v>
      </c>
      <c r="T38" s="169">
        <v>4</v>
      </c>
      <c r="U38" s="86">
        <f t="shared" si="4"/>
        <v>36</v>
      </c>
    </row>
    <row r="40" spans="1:21" x14ac:dyDescent="0.25">
      <c r="A40" s="55" t="s">
        <v>140</v>
      </c>
    </row>
    <row r="41" spans="1:21" x14ac:dyDescent="0.25">
      <c r="A41" s="68">
        <v>1</v>
      </c>
      <c r="B41" s="133" t="s">
        <v>150</v>
      </c>
      <c r="C41" s="136">
        <f>SUM(C11+C21+C31)/3</f>
        <v>9.8533333333333335</v>
      </c>
      <c r="D41" s="134">
        <v>100</v>
      </c>
      <c r="E41" s="134">
        <v>10</v>
      </c>
      <c r="F41" s="138">
        <f>SUM(F11+F21+F31)/3</f>
        <v>9</v>
      </c>
      <c r="G41" s="138">
        <f>SUM(G11+G21+G31)/3</f>
        <v>7</v>
      </c>
      <c r="H41" s="138">
        <f>SUM(H11+H21+H31)/3</f>
        <v>140</v>
      </c>
      <c r="I41" s="139">
        <f>SUM(I11+I21+I31)/3</f>
        <v>218.33333333333334</v>
      </c>
      <c r="J41" s="139">
        <f>SUM(J11+J21+J31)/3</f>
        <v>774.33333333333337</v>
      </c>
      <c r="K41" s="134">
        <v>9</v>
      </c>
      <c r="L41" s="144">
        <f>SUM(L11+L21+L31)/3</f>
        <v>9.11</v>
      </c>
      <c r="M41" s="134">
        <v>3</v>
      </c>
      <c r="N41" s="137">
        <f>SUM(N11+N21+N31)/3</f>
        <v>34.716666666666669</v>
      </c>
      <c r="O41" s="134">
        <v>4</v>
      </c>
      <c r="P41" s="138">
        <f>SUM(P11+P21+P31)/3</f>
        <v>251.33333333333334</v>
      </c>
      <c r="Q41" s="138"/>
      <c r="R41" s="138"/>
      <c r="S41" s="144">
        <f>SUM(S11+S21+S31)/3</f>
        <v>60.686666666666667</v>
      </c>
      <c r="T41" s="134">
        <v>2</v>
      </c>
      <c r="U41" s="140">
        <f>SUM(E41+F41+K41+M41+O41+T41)</f>
        <v>37</v>
      </c>
    </row>
    <row r="42" spans="1:21" s="213" customFormat="1" x14ac:dyDescent="0.25">
      <c r="A42" s="76">
        <v>2</v>
      </c>
      <c r="B42" s="9" t="s">
        <v>151</v>
      </c>
      <c r="C42" s="102">
        <f>SUM(C12+C22+C32)/3</f>
        <v>9.8066666666666666</v>
      </c>
      <c r="D42" s="103">
        <f>(C42*D41)/C41</f>
        <v>99.526387009472259</v>
      </c>
      <c r="E42" s="104">
        <v>10</v>
      </c>
      <c r="F42" s="103">
        <f t="shared" ref="F42:J48" si="6">SUM(F12+F22+F32)/3</f>
        <v>9</v>
      </c>
      <c r="G42" s="103">
        <f t="shared" si="6"/>
        <v>7.333333333333333</v>
      </c>
      <c r="H42" s="103">
        <f t="shared" si="6"/>
        <v>137.33333333333334</v>
      </c>
      <c r="I42" s="108">
        <f t="shared" si="6"/>
        <v>218</v>
      </c>
      <c r="J42" s="108">
        <f t="shared" si="6"/>
        <v>757.33333333333337</v>
      </c>
      <c r="K42" s="104">
        <v>9</v>
      </c>
      <c r="L42" s="95">
        <f t="shared" ref="L42:L48" si="7">SUM(L12+L22+L32)/3</f>
        <v>9.33</v>
      </c>
      <c r="M42" s="104">
        <v>3</v>
      </c>
      <c r="N42" s="105">
        <f t="shared" ref="N42:N48" si="8">SUM(N12+N22+N32)/3</f>
        <v>32.699999999999996</v>
      </c>
      <c r="O42" s="104">
        <v>4</v>
      </c>
      <c r="P42" s="103">
        <f t="shared" ref="P42:P48" si="9">SUM(P12+P22+P32)/3</f>
        <v>164</v>
      </c>
      <c r="Q42" s="103"/>
      <c r="R42" s="103"/>
      <c r="S42" s="95">
        <f t="shared" ref="S42:S48" si="10">SUM(S12+S22+S32)/3</f>
        <v>61.15</v>
      </c>
      <c r="T42" s="104">
        <v>3</v>
      </c>
      <c r="U42" s="268">
        <f t="shared" ref="U42:U48" si="11">SUM(E42+F42+K42+M42+O42+T42)</f>
        <v>38</v>
      </c>
    </row>
    <row r="43" spans="1:21" s="213" customFormat="1" x14ac:dyDescent="0.25">
      <c r="A43" s="76">
        <v>3</v>
      </c>
      <c r="B43" s="9" t="s">
        <v>152</v>
      </c>
      <c r="C43" s="102">
        <f t="shared" ref="C43:C48" si="12">SUM(C13+C23+C33)/3</f>
        <v>9.5466666666666651</v>
      </c>
      <c r="D43" s="103">
        <f t="shared" ref="D43:D48" si="13">(C43*D42)/C42</f>
        <v>96.88768606224626</v>
      </c>
      <c r="E43" s="104">
        <v>10</v>
      </c>
      <c r="F43" s="103">
        <f t="shared" si="6"/>
        <v>8.6666666666666661</v>
      </c>
      <c r="G43" s="103">
        <f t="shared" si="6"/>
        <v>7.666666666666667</v>
      </c>
      <c r="H43" s="103">
        <f t="shared" si="6"/>
        <v>140.66666666666666</v>
      </c>
      <c r="I43" s="108">
        <f t="shared" si="6"/>
        <v>218</v>
      </c>
      <c r="J43" s="108">
        <f t="shared" si="6"/>
        <v>752</v>
      </c>
      <c r="K43" s="104">
        <v>9</v>
      </c>
      <c r="L43" s="95">
        <f t="shared" si="7"/>
        <v>9.6866666666666674</v>
      </c>
      <c r="M43" s="104">
        <v>3</v>
      </c>
      <c r="N43" s="105">
        <f t="shared" si="8"/>
        <v>33.839999999999996</v>
      </c>
      <c r="O43" s="104">
        <v>4</v>
      </c>
      <c r="P43" s="103">
        <f t="shared" si="9"/>
        <v>211.33333333333334</v>
      </c>
      <c r="Q43" s="103"/>
      <c r="R43" s="103"/>
      <c r="S43" s="95">
        <f t="shared" si="10"/>
        <v>60.580000000000005</v>
      </c>
      <c r="T43" s="104">
        <v>2</v>
      </c>
      <c r="U43" s="268">
        <f t="shared" si="11"/>
        <v>36.666666666666664</v>
      </c>
    </row>
    <row r="44" spans="1:21" s="213" customFormat="1" x14ac:dyDescent="0.25">
      <c r="A44" s="76">
        <v>4</v>
      </c>
      <c r="B44" s="9" t="s">
        <v>153</v>
      </c>
      <c r="C44" s="102">
        <f t="shared" si="12"/>
        <v>9.8633333333333315</v>
      </c>
      <c r="D44" s="103">
        <f t="shared" si="13"/>
        <v>100.10148849797021</v>
      </c>
      <c r="E44" s="104">
        <v>10</v>
      </c>
      <c r="F44" s="103">
        <f t="shared" si="6"/>
        <v>9</v>
      </c>
      <c r="G44" s="103">
        <f t="shared" si="6"/>
        <v>7.333333333333333</v>
      </c>
      <c r="H44" s="103">
        <f t="shared" si="6"/>
        <v>135.66666666666666</v>
      </c>
      <c r="I44" s="108">
        <f t="shared" si="6"/>
        <v>218.33333333333334</v>
      </c>
      <c r="J44" s="108">
        <f t="shared" si="6"/>
        <v>767.33333333333337</v>
      </c>
      <c r="K44" s="104">
        <v>9</v>
      </c>
      <c r="L44" s="95">
        <f t="shared" si="7"/>
        <v>9.4833333333333325</v>
      </c>
      <c r="M44" s="104">
        <v>3</v>
      </c>
      <c r="N44" s="105">
        <f t="shared" si="8"/>
        <v>34.299999999999997</v>
      </c>
      <c r="O44" s="104">
        <v>4</v>
      </c>
      <c r="P44" s="103">
        <f t="shared" si="9"/>
        <v>270</v>
      </c>
      <c r="Q44" s="103"/>
      <c r="R44" s="103"/>
      <c r="S44" s="95">
        <f t="shared" si="10"/>
        <v>60.169999999999995</v>
      </c>
      <c r="T44" s="104">
        <v>2</v>
      </c>
      <c r="U44" s="268">
        <f t="shared" si="11"/>
        <v>37</v>
      </c>
    </row>
    <row r="45" spans="1:21" s="213" customFormat="1" x14ac:dyDescent="0.25">
      <c r="A45" s="76">
        <v>5</v>
      </c>
      <c r="B45" s="9" t="s">
        <v>273</v>
      </c>
      <c r="C45" s="102">
        <f t="shared" si="12"/>
        <v>10.236666666666666</v>
      </c>
      <c r="D45" s="103">
        <f t="shared" si="13"/>
        <v>103.89039242219215</v>
      </c>
      <c r="E45" s="104">
        <v>10</v>
      </c>
      <c r="F45" s="103">
        <f t="shared" si="6"/>
        <v>9</v>
      </c>
      <c r="G45" s="103">
        <f t="shared" si="6"/>
        <v>8</v>
      </c>
      <c r="H45" s="103">
        <f t="shared" si="6"/>
        <v>139.33333333333334</v>
      </c>
      <c r="I45" s="108">
        <f t="shared" si="6"/>
        <v>218.33333333333334</v>
      </c>
      <c r="J45" s="108">
        <f t="shared" si="6"/>
        <v>753.66666666666663</v>
      </c>
      <c r="K45" s="104">
        <v>9</v>
      </c>
      <c r="L45" s="95">
        <f t="shared" si="7"/>
        <v>9.32</v>
      </c>
      <c r="M45" s="104">
        <v>3</v>
      </c>
      <c r="N45" s="105">
        <f t="shared" si="8"/>
        <v>35.29</v>
      </c>
      <c r="O45" s="104">
        <v>5</v>
      </c>
      <c r="P45" s="103">
        <f t="shared" si="9"/>
        <v>251.66666666666666</v>
      </c>
      <c r="Q45" s="103"/>
      <c r="R45" s="103"/>
      <c r="S45" s="95">
        <f t="shared" si="10"/>
        <v>61.226666666666667</v>
      </c>
      <c r="T45" s="104">
        <v>3</v>
      </c>
      <c r="U45" s="268">
        <f t="shared" si="11"/>
        <v>39</v>
      </c>
    </row>
    <row r="46" spans="1:21" x14ac:dyDescent="0.25">
      <c r="A46" s="10">
        <v>6</v>
      </c>
      <c r="B46" s="9" t="s">
        <v>274</v>
      </c>
      <c r="C46" s="102">
        <f t="shared" si="12"/>
        <v>10.143333333333333</v>
      </c>
      <c r="D46" s="103">
        <f t="shared" si="13"/>
        <v>102.94316644113667</v>
      </c>
      <c r="E46" s="11">
        <v>10</v>
      </c>
      <c r="F46" s="103">
        <f t="shared" si="6"/>
        <v>9</v>
      </c>
      <c r="G46" s="103">
        <f t="shared" si="6"/>
        <v>7.666666666666667</v>
      </c>
      <c r="H46" s="103">
        <f t="shared" si="6"/>
        <v>141</v>
      </c>
      <c r="I46" s="108">
        <f t="shared" si="6"/>
        <v>218.33333333333334</v>
      </c>
      <c r="J46" s="108">
        <f t="shared" si="6"/>
        <v>770.33333333333337</v>
      </c>
      <c r="K46" s="11">
        <v>9</v>
      </c>
      <c r="L46" s="95">
        <f t="shared" si="7"/>
        <v>9.0900000000000016</v>
      </c>
      <c r="M46" s="17">
        <v>3</v>
      </c>
      <c r="N46" s="105">
        <f t="shared" si="8"/>
        <v>33.64</v>
      </c>
      <c r="O46" s="17">
        <v>4</v>
      </c>
      <c r="P46" s="103">
        <f t="shared" si="9"/>
        <v>204.33333333333334</v>
      </c>
      <c r="Q46" s="16"/>
      <c r="R46" s="16"/>
      <c r="S46" s="95">
        <f t="shared" si="10"/>
        <v>60.843333333333334</v>
      </c>
      <c r="T46" s="11">
        <v>2</v>
      </c>
      <c r="U46" s="268">
        <f t="shared" si="11"/>
        <v>37</v>
      </c>
    </row>
    <row r="47" spans="1:21" x14ac:dyDescent="0.25">
      <c r="A47" s="10">
        <v>7</v>
      </c>
      <c r="B47" s="9" t="s">
        <v>275</v>
      </c>
      <c r="C47" s="102">
        <f t="shared" si="12"/>
        <v>10.280000000000001</v>
      </c>
      <c r="D47" s="103">
        <f t="shared" si="13"/>
        <v>104.3301759133965</v>
      </c>
      <c r="E47" s="11">
        <v>10</v>
      </c>
      <c r="F47" s="103">
        <f t="shared" si="6"/>
        <v>9</v>
      </c>
      <c r="G47" s="103">
        <f t="shared" si="6"/>
        <v>7</v>
      </c>
      <c r="H47" s="103">
        <f t="shared" si="6"/>
        <v>139.33333333333334</v>
      </c>
      <c r="I47" s="108">
        <f t="shared" si="6"/>
        <v>217.33333333333334</v>
      </c>
      <c r="J47" s="108">
        <f t="shared" si="6"/>
        <v>751.33333333333337</v>
      </c>
      <c r="K47" s="11">
        <v>9</v>
      </c>
      <c r="L47" s="95">
        <f t="shared" si="7"/>
        <v>8.9666666666666668</v>
      </c>
      <c r="M47" s="17">
        <v>3</v>
      </c>
      <c r="N47" s="105">
        <f t="shared" si="8"/>
        <v>38.536666666666669</v>
      </c>
      <c r="O47" s="17">
        <v>6</v>
      </c>
      <c r="P47" s="103">
        <f t="shared" si="9"/>
        <v>175.33333333333334</v>
      </c>
      <c r="Q47" s="16"/>
      <c r="R47" s="16"/>
      <c r="S47" s="95">
        <f t="shared" si="10"/>
        <v>60.879999999999995</v>
      </c>
      <c r="T47" s="11">
        <v>2</v>
      </c>
      <c r="U47" s="268">
        <f t="shared" si="11"/>
        <v>39</v>
      </c>
    </row>
    <row r="48" spans="1:21" s="44" customFormat="1" x14ac:dyDescent="0.25">
      <c r="A48" s="10">
        <v>8</v>
      </c>
      <c r="B48" s="9" t="s">
        <v>276</v>
      </c>
      <c r="C48" s="102">
        <f t="shared" si="12"/>
        <v>10.376666666666667</v>
      </c>
      <c r="D48" s="103">
        <f t="shared" si="13"/>
        <v>105.31123139377539</v>
      </c>
      <c r="E48" s="169">
        <v>10</v>
      </c>
      <c r="F48" s="103">
        <f t="shared" si="6"/>
        <v>8.6666666666666661</v>
      </c>
      <c r="G48" s="103">
        <f t="shared" si="6"/>
        <v>7.666666666666667</v>
      </c>
      <c r="H48" s="103">
        <f t="shared" si="6"/>
        <v>137.33333333333334</v>
      </c>
      <c r="I48" s="108">
        <f t="shared" si="6"/>
        <v>217.66666666666666</v>
      </c>
      <c r="J48" s="108">
        <f t="shared" si="6"/>
        <v>760.33333333333337</v>
      </c>
      <c r="K48" s="169">
        <v>9</v>
      </c>
      <c r="L48" s="95">
        <f t="shared" si="7"/>
        <v>8.94</v>
      </c>
      <c r="M48" s="104">
        <v>2</v>
      </c>
      <c r="N48" s="105">
        <f t="shared" si="8"/>
        <v>36.950000000000003</v>
      </c>
      <c r="O48" s="104">
        <v>5</v>
      </c>
      <c r="P48" s="103">
        <f t="shared" si="9"/>
        <v>238</v>
      </c>
      <c r="Q48" s="103"/>
      <c r="R48" s="103"/>
      <c r="S48" s="95">
        <f t="shared" si="10"/>
        <v>61.463333333333338</v>
      </c>
      <c r="T48" s="169">
        <v>3</v>
      </c>
      <c r="U48" s="268">
        <f t="shared" si="11"/>
        <v>37.666666666666664</v>
      </c>
    </row>
    <row r="50" spans="2:18" x14ac:dyDescent="0.25">
      <c r="B50" s="576" t="s">
        <v>63</v>
      </c>
      <c r="C50" s="576"/>
      <c r="D50" s="576"/>
      <c r="E50" s="576"/>
      <c r="F50" s="576"/>
      <c r="G50" s="576"/>
      <c r="H50" s="576"/>
    </row>
    <row r="51" spans="2:18" x14ac:dyDescent="0.25">
      <c r="B51" s="69" t="s">
        <v>272</v>
      </c>
      <c r="C51" s="565" t="s">
        <v>91</v>
      </c>
      <c r="D51" s="570"/>
      <c r="E51" s="565" t="s">
        <v>77</v>
      </c>
      <c r="F51" s="570"/>
      <c r="G51" s="566" t="s">
        <v>82</v>
      </c>
      <c r="H51" s="570"/>
    </row>
    <row r="52" spans="2:18" x14ac:dyDescent="0.25">
      <c r="B52" s="70" t="s">
        <v>65</v>
      </c>
      <c r="C52" s="577"/>
      <c r="D52" s="578"/>
      <c r="E52" s="578"/>
      <c r="F52" s="578"/>
      <c r="G52" s="578"/>
      <c r="H52" s="579"/>
    </row>
    <row r="53" spans="2:18" s="44" customFormat="1" x14ac:dyDescent="0.25">
      <c r="B53" s="70" t="s">
        <v>98</v>
      </c>
      <c r="C53" s="567" t="s">
        <v>343</v>
      </c>
      <c r="D53" s="567"/>
      <c r="E53" s="566" t="s">
        <v>132</v>
      </c>
      <c r="F53" s="566"/>
      <c r="G53" s="568" t="s">
        <v>225</v>
      </c>
      <c r="H53" s="569"/>
    </row>
    <row r="54" spans="2:18" s="44" customFormat="1" x14ac:dyDescent="0.25">
      <c r="B54" s="70" t="s">
        <v>78</v>
      </c>
      <c r="C54" s="565" t="s">
        <v>344</v>
      </c>
      <c r="D54" s="566"/>
      <c r="E54" s="566" t="s">
        <v>182</v>
      </c>
      <c r="F54" s="566"/>
      <c r="G54" s="568" t="s">
        <v>127</v>
      </c>
      <c r="H54" s="569"/>
    </row>
    <row r="55" spans="2:18" x14ac:dyDescent="0.25">
      <c r="B55" s="70" t="s">
        <v>66</v>
      </c>
      <c r="C55" s="565">
        <v>3.4</v>
      </c>
      <c r="D55" s="570"/>
      <c r="E55" s="565">
        <v>1.96</v>
      </c>
      <c r="F55" s="570"/>
      <c r="G55" s="575">
        <v>1.1000000000000001</v>
      </c>
      <c r="H55" s="569"/>
    </row>
    <row r="56" spans="2:18" x14ac:dyDescent="0.25">
      <c r="B56" s="70" t="s">
        <v>67</v>
      </c>
      <c r="C56" s="565">
        <v>6.3</v>
      </c>
      <c r="D56" s="570"/>
      <c r="E56" s="565">
        <v>5.04</v>
      </c>
      <c r="F56" s="570"/>
      <c r="G56" s="575">
        <v>5.2</v>
      </c>
      <c r="H56" s="569"/>
      <c r="Q56"/>
      <c r="R56"/>
    </row>
    <row r="57" spans="2:18" x14ac:dyDescent="0.25">
      <c r="B57" s="70" t="s">
        <v>68</v>
      </c>
      <c r="C57" s="565">
        <v>144</v>
      </c>
      <c r="D57" s="570"/>
      <c r="E57" s="565">
        <v>207</v>
      </c>
      <c r="F57" s="570"/>
      <c r="G57" s="575">
        <v>75</v>
      </c>
      <c r="H57" s="569"/>
      <c r="Q57"/>
      <c r="R57"/>
    </row>
    <row r="58" spans="2:18" x14ac:dyDescent="0.25">
      <c r="B58" s="70" t="s">
        <v>69</v>
      </c>
      <c r="C58" s="565">
        <v>160</v>
      </c>
      <c r="D58" s="570"/>
      <c r="E58" s="565">
        <v>216</v>
      </c>
      <c r="F58" s="570"/>
      <c r="G58" s="575">
        <v>129</v>
      </c>
      <c r="H58" s="569"/>
      <c r="Q58"/>
      <c r="R58"/>
    </row>
    <row r="59" spans="2:18" x14ac:dyDescent="0.25">
      <c r="B59" s="70" t="s">
        <v>86</v>
      </c>
      <c r="C59" s="575" t="s">
        <v>155</v>
      </c>
      <c r="D59" s="568"/>
      <c r="E59" s="566" t="s">
        <v>156</v>
      </c>
      <c r="F59" s="566"/>
      <c r="G59" s="568" t="s">
        <v>155</v>
      </c>
      <c r="H59" s="568"/>
      <c r="Q59"/>
      <c r="R59"/>
    </row>
    <row r="60" spans="2:18" s="174" customFormat="1" x14ac:dyDescent="0.25">
      <c r="B60" s="70" t="s">
        <v>173</v>
      </c>
      <c r="C60" s="575" t="s">
        <v>194</v>
      </c>
      <c r="D60" s="568"/>
      <c r="E60" s="568"/>
      <c r="F60" s="568"/>
      <c r="G60" s="568"/>
      <c r="H60" s="568"/>
    </row>
    <row r="61" spans="2:18" x14ac:dyDescent="0.25">
      <c r="B61" s="70" t="s">
        <v>70</v>
      </c>
      <c r="C61" s="571" t="s">
        <v>345</v>
      </c>
      <c r="D61" s="571"/>
      <c r="E61" s="571" t="s">
        <v>332</v>
      </c>
      <c r="F61" s="571"/>
      <c r="G61" s="572" t="s">
        <v>283</v>
      </c>
      <c r="H61" s="572"/>
      <c r="Q61"/>
      <c r="R61"/>
    </row>
    <row r="62" spans="2:18" x14ac:dyDescent="0.25">
      <c r="B62" s="69" t="s">
        <v>88</v>
      </c>
      <c r="C62" s="574" t="s">
        <v>304</v>
      </c>
      <c r="D62" s="572"/>
      <c r="E62" s="571" t="s">
        <v>333</v>
      </c>
      <c r="F62" s="571"/>
      <c r="G62" s="572" t="s">
        <v>284</v>
      </c>
      <c r="H62" s="572"/>
      <c r="Q62"/>
      <c r="R62"/>
    </row>
    <row r="63" spans="2:18" x14ac:dyDescent="0.25">
      <c r="B63" s="69" t="s">
        <v>89</v>
      </c>
      <c r="C63" s="572" t="s">
        <v>290</v>
      </c>
      <c r="D63" s="572"/>
      <c r="E63" s="571" t="s">
        <v>334</v>
      </c>
      <c r="F63" s="571"/>
      <c r="G63" s="572" t="s">
        <v>347</v>
      </c>
      <c r="H63" s="572"/>
      <c r="Q63"/>
      <c r="R63"/>
    </row>
    <row r="64" spans="2:18" x14ac:dyDescent="0.25">
      <c r="B64" s="69" t="s">
        <v>71</v>
      </c>
      <c r="C64" s="565" t="s">
        <v>306</v>
      </c>
      <c r="D64" s="570"/>
      <c r="E64" s="571" t="s">
        <v>335</v>
      </c>
      <c r="F64" s="571"/>
      <c r="G64" s="572" t="s">
        <v>286</v>
      </c>
      <c r="H64" s="572"/>
      <c r="Q64"/>
      <c r="R64"/>
    </row>
    <row r="65" spans="2:18" x14ac:dyDescent="0.25">
      <c r="B65" s="70" t="s">
        <v>72</v>
      </c>
      <c r="C65" s="573"/>
      <c r="D65" s="573"/>
      <c r="E65" s="573"/>
      <c r="F65" s="573"/>
      <c r="G65" s="573"/>
      <c r="H65" s="573"/>
      <c r="Q65"/>
      <c r="R65"/>
    </row>
    <row r="66" spans="2:18" x14ac:dyDescent="0.25">
      <c r="B66" s="70" t="s">
        <v>73</v>
      </c>
      <c r="C66" s="122" t="s">
        <v>345</v>
      </c>
      <c r="D66" s="92" t="s">
        <v>346</v>
      </c>
      <c r="E66" s="124" t="s">
        <v>336</v>
      </c>
      <c r="F66" s="118" t="s">
        <v>167</v>
      </c>
      <c r="G66" s="132" t="s">
        <v>283</v>
      </c>
      <c r="H66" s="92" t="s">
        <v>302</v>
      </c>
      <c r="Q66"/>
      <c r="R66"/>
    </row>
    <row r="67" spans="2:18" x14ac:dyDescent="0.25">
      <c r="B67" s="70" t="s">
        <v>84</v>
      </c>
      <c r="C67" s="122"/>
      <c r="D67" s="92">
        <v>75</v>
      </c>
      <c r="E67" s="70"/>
      <c r="F67" s="118" t="s">
        <v>337</v>
      </c>
      <c r="G67" s="132" t="s">
        <v>288</v>
      </c>
      <c r="H67" s="92" t="s">
        <v>289</v>
      </c>
      <c r="Q67"/>
      <c r="R67"/>
    </row>
    <row r="68" spans="2:18" s="44" customFormat="1" x14ac:dyDescent="0.25">
      <c r="B68" s="70" t="s">
        <v>84</v>
      </c>
      <c r="C68" s="122"/>
      <c r="D68" s="92">
        <v>60</v>
      </c>
      <c r="E68" s="70"/>
      <c r="F68" s="118"/>
      <c r="G68" s="132"/>
      <c r="H68" s="92"/>
    </row>
    <row r="69" spans="2:18" s="44" customFormat="1" x14ac:dyDescent="0.25">
      <c r="B69" s="70" t="s">
        <v>131</v>
      </c>
      <c r="C69" s="114"/>
      <c r="D69" s="121"/>
      <c r="E69" s="70"/>
      <c r="F69" s="118"/>
      <c r="G69" s="114"/>
      <c r="H69" s="121"/>
    </row>
    <row r="70" spans="2:18" x14ac:dyDescent="0.25">
      <c r="B70" s="70"/>
      <c r="C70" s="114"/>
      <c r="D70" s="121"/>
      <c r="E70" s="70"/>
      <c r="F70" s="80"/>
      <c r="G70" s="114"/>
      <c r="H70" s="121"/>
      <c r="Q70"/>
      <c r="R70"/>
    </row>
    <row r="71" spans="2:18" x14ac:dyDescent="0.25">
      <c r="B71" s="70" t="s">
        <v>74</v>
      </c>
      <c r="C71" s="571"/>
      <c r="D71" s="571"/>
      <c r="E71" s="571"/>
      <c r="F71" s="571"/>
      <c r="G71" s="571"/>
      <c r="H71" s="571"/>
      <c r="Q71"/>
      <c r="R71"/>
    </row>
    <row r="72" spans="2:18" x14ac:dyDescent="0.25">
      <c r="B72" s="70" t="s">
        <v>75</v>
      </c>
      <c r="C72" s="354" t="s">
        <v>321</v>
      </c>
      <c r="D72" s="356" t="s">
        <v>181</v>
      </c>
      <c r="E72" s="70" t="s">
        <v>338</v>
      </c>
      <c r="F72" s="70" t="s">
        <v>339</v>
      </c>
      <c r="G72" s="132" t="s">
        <v>294</v>
      </c>
      <c r="H72" s="132" t="s">
        <v>157</v>
      </c>
      <c r="Q72"/>
      <c r="R72"/>
    </row>
    <row r="73" spans="2:18" s="44" customFormat="1" x14ac:dyDescent="0.25">
      <c r="B73" s="70"/>
      <c r="C73" s="354"/>
      <c r="D73" s="356"/>
      <c r="E73" s="70"/>
      <c r="F73" s="124"/>
      <c r="G73" s="129"/>
      <c r="H73" s="129"/>
    </row>
    <row r="74" spans="2:18" x14ac:dyDescent="0.25">
      <c r="B74" s="72"/>
      <c r="C74" s="354"/>
      <c r="D74" s="356"/>
      <c r="E74" s="70"/>
      <c r="F74" s="66"/>
      <c r="G74" s="129"/>
      <c r="H74" s="129"/>
      <c r="Q74"/>
      <c r="R74"/>
    </row>
    <row r="75" spans="2:18" s="44" customFormat="1" x14ac:dyDescent="0.25">
      <c r="B75" s="72"/>
      <c r="C75" s="354"/>
      <c r="D75" s="356"/>
      <c r="E75" s="70"/>
      <c r="F75" s="66"/>
      <c r="G75" s="129"/>
      <c r="H75" s="129"/>
    </row>
    <row r="76" spans="2:18" s="44" customFormat="1" x14ac:dyDescent="0.25">
      <c r="B76" s="72"/>
      <c r="C76" s="353"/>
      <c r="D76" s="355"/>
      <c r="E76" s="70"/>
      <c r="F76" s="66"/>
      <c r="G76" s="129"/>
      <c r="H76" s="129"/>
    </row>
    <row r="77" spans="2:18" x14ac:dyDescent="0.25">
      <c r="B77" s="70" t="s">
        <v>106</v>
      </c>
      <c r="C77" s="356" t="s">
        <v>442</v>
      </c>
      <c r="D77" s="356" t="s">
        <v>171</v>
      </c>
      <c r="E77" s="70"/>
      <c r="F77" s="70"/>
      <c r="G77" s="132"/>
      <c r="H77" s="132"/>
      <c r="Q77"/>
      <c r="R77"/>
    </row>
    <row r="78" spans="2:18" s="44" customFormat="1" x14ac:dyDescent="0.25">
      <c r="B78" s="70"/>
      <c r="C78" s="353"/>
      <c r="D78" s="355"/>
      <c r="E78" s="70"/>
      <c r="F78" s="70"/>
      <c r="G78" s="129"/>
      <c r="H78" s="129"/>
    </row>
    <row r="79" spans="2:18" x14ac:dyDescent="0.25">
      <c r="B79" s="70" t="s">
        <v>105</v>
      </c>
      <c r="C79" s="354"/>
      <c r="D79" s="356"/>
      <c r="E79" s="70" t="s">
        <v>340</v>
      </c>
      <c r="F79" s="66" t="s">
        <v>184</v>
      </c>
      <c r="G79" s="132" t="s">
        <v>294</v>
      </c>
      <c r="H79" s="132" t="s">
        <v>348</v>
      </c>
      <c r="Q79"/>
      <c r="R79"/>
    </row>
    <row r="80" spans="2:18" s="44" customFormat="1" x14ac:dyDescent="0.25">
      <c r="B80" s="70"/>
      <c r="C80" s="354"/>
      <c r="D80" s="356"/>
      <c r="G80" s="132" t="s">
        <v>349</v>
      </c>
      <c r="H80" s="132" t="s">
        <v>348</v>
      </c>
    </row>
    <row r="81" spans="2:18" s="44" customFormat="1" x14ac:dyDescent="0.25">
      <c r="B81" s="70"/>
      <c r="C81" s="353"/>
      <c r="D81" s="355"/>
      <c r="E81" s="70"/>
      <c r="F81" s="66"/>
      <c r="G81" s="129"/>
      <c r="H81" s="208"/>
    </row>
    <row r="82" spans="2:18" x14ac:dyDescent="0.25">
      <c r="B82" s="70" t="s">
        <v>92</v>
      </c>
      <c r="C82" s="354" t="s">
        <v>317</v>
      </c>
      <c r="D82" s="352" t="s">
        <v>341</v>
      </c>
      <c r="E82" s="70" t="s">
        <v>340</v>
      </c>
      <c r="F82" s="66" t="s">
        <v>341</v>
      </c>
      <c r="G82" s="195" t="s">
        <v>350</v>
      </c>
      <c r="H82" s="209" t="s">
        <v>342</v>
      </c>
      <c r="Q82"/>
      <c r="R82"/>
    </row>
    <row r="83" spans="2:18" s="44" customFormat="1" x14ac:dyDescent="0.25">
      <c r="B83" s="70"/>
      <c r="C83" s="354"/>
      <c r="D83" s="357" t="s">
        <v>342</v>
      </c>
      <c r="E83" s="70"/>
      <c r="F83" s="70" t="s">
        <v>342</v>
      </c>
      <c r="G83" s="129"/>
      <c r="H83" s="78" t="s">
        <v>351</v>
      </c>
    </row>
    <row r="84" spans="2:18" s="44" customFormat="1" x14ac:dyDescent="0.25">
      <c r="B84" s="70"/>
      <c r="C84" s="356" t="s">
        <v>340</v>
      </c>
      <c r="D84" s="356" t="s">
        <v>487</v>
      </c>
      <c r="E84" s="70"/>
      <c r="F84" s="70"/>
      <c r="G84" s="114"/>
      <c r="H84" s="123"/>
    </row>
    <row r="85" spans="2:18" x14ac:dyDescent="0.25">
      <c r="B85" s="70" t="s">
        <v>90</v>
      </c>
      <c r="C85" s="350"/>
      <c r="D85" s="352"/>
      <c r="E85" s="70"/>
      <c r="F85" s="70"/>
      <c r="G85" s="122" t="s">
        <v>294</v>
      </c>
      <c r="H85" s="122" t="s">
        <v>135</v>
      </c>
      <c r="Q85"/>
      <c r="R85"/>
    </row>
    <row r="86" spans="2:18" x14ac:dyDescent="0.25">
      <c r="B86" s="72"/>
      <c r="C86" s="354"/>
      <c r="D86" s="356"/>
      <c r="E86" s="70"/>
      <c r="F86" s="70"/>
      <c r="G86" s="114"/>
      <c r="H86" s="114"/>
      <c r="Q86"/>
      <c r="R86"/>
    </row>
    <row r="87" spans="2:18" x14ac:dyDescent="0.25">
      <c r="B87" s="72"/>
      <c r="C87" s="351"/>
      <c r="D87" s="351"/>
      <c r="E87" s="70"/>
      <c r="F87" s="70"/>
      <c r="G87" s="114"/>
      <c r="H87" s="114"/>
      <c r="Q87"/>
      <c r="R87"/>
    </row>
  </sheetData>
  <mergeCells count="49">
    <mergeCell ref="S7:T7"/>
    <mergeCell ref="U7:U8"/>
    <mergeCell ref="A7:A8"/>
    <mergeCell ref="B7:B8"/>
    <mergeCell ref="C7:E7"/>
    <mergeCell ref="J7:K7"/>
    <mergeCell ref="L7:M7"/>
    <mergeCell ref="N7:O7"/>
    <mergeCell ref="B50:H50"/>
    <mergeCell ref="C51:D51"/>
    <mergeCell ref="E51:F51"/>
    <mergeCell ref="G51:H51"/>
    <mergeCell ref="C52:H52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C58:D58"/>
    <mergeCell ref="E58:F58"/>
    <mergeCell ref="G58:H58"/>
    <mergeCell ref="C59:D59"/>
    <mergeCell ref="E59:F59"/>
    <mergeCell ref="G59:H59"/>
    <mergeCell ref="C61:D61"/>
    <mergeCell ref="E61:F61"/>
    <mergeCell ref="G61:H61"/>
    <mergeCell ref="C60:H60"/>
    <mergeCell ref="C62:D62"/>
    <mergeCell ref="E62:F62"/>
    <mergeCell ref="G62:H62"/>
    <mergeCell ref="C63:D63"/>
    <mergeCell ref="E63:F63"/>
    <mergeCell ref="G63:H63"/>
    <mergeCell ref="C64:D64"/>
    <mergeCell ref="E64:F64"/>
    <mergeCell ref="G64:H64"/>
    <mergeCell ref="C65:H65"/>
    <mergeCell ref="C71:H71"/>
    <mergeCell ref="C54:D54"/>
    <mergeCell ref="C53:D53"/>
    <mergeCell ref="E53:F53"/>
    <mergeCell ref="E54:F54"/>
    <mergeCell ref="G53:H53"/>
    <mergeCell ref="G54:H5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57"/>
  <sheetViews>
    <sheetView workbookViewId="0">
      <selection activeCell="J32" sqref="J32"/>
    </sheetView>
  </sheetViews>
  <sheetFormatPr defaultRowHeight="15" x14ac:dyDescent="0.25"/>
  <cols>
    <col min="1" max="1" width="3.7109375" customWidth="1"/>
    <col min="2" max="2" width="26.28515625" customWidth="1"/>
    <col min="3" max="3" width="16" customWidth="1"/>
    <col min="4" max="4" width="28.5703125" customWidth="1"/>
    <col min="5" max="5" width="13" customWidth="1"/>
    <col min="6" max="6" width="29.28515625" customWidth="1"/>
  </cols>
  <sheetData>
    <row r="2" spans="1:19" x14ac:dyDescent="0.25">
      <c r="B2" s="45" t="s">
        <v>507</v>
      </c>
    </row>
    <row r="3" spans="1:19" x14ac:dyDescent="0.25">
      <c r="B3" s="45" t="s">
        <v>508</v>
      </c>
    </row>
    <row r="5" spans="1:19" ht="15.75" x14ac:dyDescent="0.25">
      <c r="A5" s="46" t="s">
        <v>53</v>
      </c>
    </row>
    <row r="7" spans="1:19" ht="76.5" x14ac:dyDescent="0.25">
      <c r="A7" s="582" t="s">
        <v>0</v>
      </c>
      <c r="B7" s="582" t="s">
        <v>1</v>
      </c>
      <c r="C7" s="582" t="s">
        <v>24</v>
      </c>
      <c r="D7" s="582"/>
      <c r="E7" s="582"/>
      <c r="F7" s="47" t="s">
        <v>4</v>
      </c>
      <c r="G7" s="47" t="s">
        <v>25</v>
      </c>
      <c r="H7" s="47" t="s">
        <v>44</v>
      </c>
      <c r="I7" s="582" t="s">
        <v>7</v>
      </c>
      <c r="J7" s="582"/>
      <c r="K7" s="582" t="s">
        <v>8</v>
      </c>
      <c r="L7" s="582"/>
      <c r="M7" s="582" t="s">
        <v>9</v>
      </c>
      <c r="N7" s="582"/>
      <c r="O7" s="582" t="s">
        <v>54</v>
      </c>
      <c r="P7" s="582"/>
      <c r="Q7" s="582" t="s">
        <v>55</v>
      </c>
      <c r="R7" s="582"/>
      <c r="S7" s="600" t="s">
        <v>12</v>
      </c>
    </row>
    <row r="8" spans="1:19" ht="25.5" x14ac:dyDescent="0.25">
      <c r="A8" s="582"/>
      <c r="B8" s="582"/>
      <c r="C8" s="47" t="s">
        <v>13</v>
      </c>
      <c r="D8" s="47" t="s">
        <v>14</v>
      </c>
      <c r="E8" s="47" t="s">
        <v>15</v>
      </c>
      <c r="F8" s="47" t="s">
        <v>15</v>
      </c>
      <c r="G8" s="47" t="s">
        <v>17</v>
      </c>
      <c r="H8" s="47" t="s">
        <v>18</v>
      </c>
      <c r="I8" s="47" t="s">
        <v>19</v>
      </c>
      <c r="J8" s="47" t="s">
        <v>15</v>
      </c>
      <c r="K8" s="47" t="s">
        <v>20</v>
      </c>
      <c r="L8" s="48" t="s">
        <v>15</v>
      </c>
      <c r="M8" s="48" t="s">
        <v>21</v>
      </c>
      <c r="N8" s="48" t="s">
        <v>15</v>
      </c>
      <c r="O8" s="47" t="s">
        <v>20</v>
      </c>
      <c r="P8" s="47" t="s">
        <v>15</v>
      </c>
      <c r="Q8" s="47" t="s">
        <v>20</v>
      </c>
      <c r="R8" s="47" t="s">
        <v>15</v>
      </c>
      <c r="S8" s="600"/>
    </row>
    <row r="10" spans="1:19" s="40" customFormat="1" ht="12.75" x14ac:dyDescent="0.2">
      <c r="A10" s="64" t="s">
        <v>141</v>
      </c>
    </row>
    <row r="11" spans="1:19" s="40" customFormat="1" ht="12.75" x14ac:dyDescent="0.2">
      <c r="A11" s="141">
        <v>1</v>
      </c>
      <c r="B11" s="141" t="s">
        <v>60</v>
      </c>
      <c r="C11" s="136">
        <v>6.69</v>
      </c>
      <c r="D11" s="138">
        <v>100</v>
      </c>
      <c r="E11" s="134">
        <v>10</v>
      </c>
      <c r="F11" s="134">
        <v>9</v>
      </c>
      <c r="G11" s="134">
        <v>85</v>
      </c>
      <c r="H11" s="134">
        <v>97</v>
      </c>
      <c r="I11" s="134">
        <v>553</v>
      </c>
      <c r="J11" s="134">
        <v>9</v>
      </c>
      <c r="K11" s="137">
        <v>11.09</v>
      </c>
      <c r="L11" s="134">
        <v>5</v>
      </c>
      <c r="M11" s="134">
        <v>34.200000000000003</v>
      </c>
      <c r="N11" s="134">
        <v>6</v>
      </c>
      <c r="O11" s="137">
        <v>22.75</v>
      </c>
      <c r="P11" s="134">
        <v>6</v>
      </c>
      <c r="Q11" s="137">
        <v>6.3</v>
      </c>
      <c r="R11" s="134">
        <v>7</v>
      </c>
      <c r="S11" s="134">
        <f>SUM(E11+J11+L11+N11+P11+R11)</f>
        <v>43</v>
      </c>
    </row>
    <row r="12" spans="1:19" s="40" customFormat="1" ht="12.75" x14ac:dyDescent="0.2">
      <c r="A12" s="24">
        <v>2</v>
      </c>
      <c r="B12" s="24" t="s">
        <v>505</v>
      </c>
      <c r="C12" s="13">
        <v>7.49</v>
      </c>
      <c r="D12" s="12">
        <f>(C12*100)/C$11</f>
        <v>111.95814648729446</v>
      </c>
      <c r="E12" s="11">
        <v>12</v>
      </c>
      <c r="F12" s="11">
        <v>9</v>
      </c>
      <c r="G12" s="11">
        <v>81</v>
      </c>
      <c r="H12" s="206">
        <v>97</v>
      </c>
      <c r="I12" s="172">
        <v>548</v>
      </c>
      <c r="J12" s="11">
        <v>9</v>
      </c>
      <c r="K12" s="101">
        <v>10.43</v>
      </c>
      <c r="L12" s="11">
        <v>4</v>
      </c>
      <c r="M12" s="11">
        <v>39.799999999999997</v>
      </c>
      <c r="N12" s="11">
        <v>7</v>
      </c>
      <c r="O12" s="105">
        <v>21.12</v>
      </c>
      <c r="P12" s="11">
        <v>7</v>
      </c>
      <c r="Q12" s="105">
        <v>4.0999999999999996</v>
      </c>
      <c r="R12" s="11">
        <v>3</v>
      </c>
      <c r="S12" s="17">
        <f>SUM(E12+J12+L12+N12+P12+R12)</f>
        <v>42</v>
      </c>
    </row>
    <row r="13" spans="1:19" s="40" customFormat="1" ht="12.75" x14ac:dyDescent="0.2">
      <c r="A13" s="24">
        <v>3</v>
      </c>
      <c r="B13" s="24" t="s">
        <v>506</v>
      </c>
      <c r="C13" s="13">
        <v>7.69</v>
      </c>
      <c r="D13" s="100">
        <f t="shared" ref="D13" si="0">(C13*100)/C$11</f>
        <v>114.94768310911807</v>
      </c>
      <c r="E13" s="172">
        <v>12</v>
      </c>
      <c r="F13" s="172">
        <v>9</v>
      </c>
      <c r="G13" s="172">
        <v>79</v>
      </c>
      <c r="H13" s="206">
        <v>97</v>
      </c>
      <c r="I13" s="172">
        <v>564</v>
      </c>
      <c r="J13" s="172">
        <v>9</v>
      </c>
      <c r="K13" s="101">
        <v>10.32</v>
      </c>
      <c r="L13" s="172">
        <v>4</v>
      </c>
      <c r="M13" s="101">
        <v>40</v>
      </c>
      <c r="N13" s="172">
        <v>7</v>
      </c>
      <c r="O13" s="105">
        <v>25.44</v>
      </c>
      <c r="P13" s="172">
        <v>5</v>
      </c>
      <c r="Q13" s="105">
        <v>4.2</v>
      </c>
      <c r="R13" s="172">
        <v>3</v>
      </c>
      <c r="S13" s="104">
        <f t="shared" ref="S13" si="1">SUM(E13+J13+L13+N13+P13+R13)</f>
        <v>40</v>
      </c>
    </row>
    <row r="14" spans="1:19" s="40" customFormat="1" ht="12.75" x14ac:dyDescent="0.2"/>
    <row r="15" spans="1:19" s="40" customFormat="1" ht="12.75" x14ac:dyDescent="0.2">
      <c r="A15" s="64" t="s">
        <v>142</v>
      </c>
    </row>
    <row r="16" spans="1:19" s="40" customFormat="1" ht="12.75" x14ac:dyDescent="0.2">
      <c r="A16" s="141">
        <v>1</v>
      </c>
      <c r="B16" s="141" t="s">
        <v>60</v>
      </c>
      <c r="C16" s="134">
        <v>3.88</v>
      </c>
      <c r="D16" s="138">
        <v>100</v>
      </c>
      <c r="E16" s="134">
        <v>10</v>
      </c>
      <c r="F16" s="134">
        <v>5</v>
      </c>
      <c r="G16" s="134">
        <v>97</v>
      </c>
      <c r="H16" s="134">
        <v>117</v>
      </c>
      <c r="I16" s="134">
        <v>460</v>
      </c>
      <c r="J16" s="134">
        <v>3</v>
      </c>
      <c r="K16" s="137">
        <v>12.35</v>
      </c>
      <c r="L16" s="134">
        <v>6</v>
      </c>
      <c r="M16" s="134">
        <v>32.799999999999997</v>
      </c>
      <c r="N16" s="134">
        <v>6</v>
      </c>
      <c r="O16" s="137">
        <v>25.89</v>
      </c>
      <c r="P16" s="134">
        <v>5</v>
      </c>
      <c r="Q16" s="134">
        <v>5.0999999999999996</v>
      </c>
      <c r="R16" s="134">
        <v>5</v>
      </c>
      <c r="S16" s="134">
        <f>SUM(E16+J16+L16+N16+P16+R16)</f>
        <v>35</v>
      </c>
    </row>
    <row r="17" spans="1:19" s="40" customFormat="1" ht="12.75" x14ac:dyDescent="0.2">
      <c r="A17" s="24">
        <v>2</v>
      </c>
      <c r="B17" s="24" t="s">
        <v>505</v>
      </c>
      <c r="C17" s="11">
        <v>4.24</v>
      </c>
      <c r="D17" s="12">
        <f>(C17*100)/C$16</f>
        <v>109.27835051546393</v>
      </c>
      <c r="E17" s="11">
        <v>12</v>
      </c>
      <c r="F17" s="206">
        <v>8</v>
      </c>
      <c r="G17" s="11">
        <v>90</v>
      </c>
      <c r="H17" s="207">
        <v>117</v>
      </c>
      <c r="I17" s="172">
        <v>480</v>
      </c>
      <c r="J17" s="11">
        <v>5</v>
      </c>
      <c r="K17" s="101">
        <v>12.72</v>
      </c>
      <c r="L17" s="11">
        <v>6</v>
      </c>
      <c r="M17" s="101">
        <v>37.299999999999997</v>
      </c>
      <c r="N17" s="11">
        <v>7</v>
      </c>
      <c r="O17" s="105">
        <v>21.47</v>
      </c>
      <c r="P17" s="11">
        <v>7</v>
      </c>
      <c r="Q17" s="105">
        <v>4.3</v>
      </c>
      <c r="R17" s="11">
        <v>3</v>
      </c>
      <c r="S17" s="17">
        <f>SUM(E17+J17+L17+N17+P17+R17)</f>
        <v>40</v>
      </c>
    </row>
    <row r="18" spans="1:19" s="40" customFormat="1" ht="12.75" x14ac:dyDescent="0.2">
      <c r="A18" s="24">
        <v>3</v>
      </c>
      <c r="B18" s="24" t="s">
        <v>506</v>
      </c>
      <c r="C18" s="172">
        <v>3.44</v>
      </c>
      <c r="D18" s="100">
        <f t="shared" ref="D18" si="2">(C18*100)/C$16</f>
        <v>88.659793814432987</v>
      </c>
      <c r="E18" s="172">
        <v>8</v>
      </c>
      <c r="F18" s="206">
        <v>2</v>
      </c>
      <c r="G18" s="172">
        <v>91</v>
      </c>
      <c r="H18" s="207">
        <v>117</v>
      </c>
      <c r="I18" s="172">
        <v>461</v>
      </c>
      <c r="J18" s="172">
        <v>4</v>
      </c>
      <c r="K18" s="101">
        <v>10.41</v>
      </c>
      <c r="L18" s="172">
        <v>4</v>
      </c>
      <c r="M18" s="101">
        <v>37.299999999999997</v>
      </c>
      <c r="N18" s="172">
        <v>7</v>
      </c>
      <c r="O18" s="105">
        <v>23.4</v>
      </c>
      <c r="P18" s="172">
        <v>6</v>
      </c>
      <c r="Q18" s="104">
        <v>4.7</v>
      </c>
      <c r="R18" s="172">
        <v>4</v>
      </c>
      <c r="S18" s="104">
        <f t="shared" ref="S18" si="3">SUM(E18+J18+L18+N18+P18+R18)</f>
        <v>33</v>
      </c>
    </row>
    <row r="19" spans="1:19" s="40" customFormat="1" ht="12.75" x14ac:dyDescent="0.2"/>
    <row r="20" spans="1:19" s="40" customFormat="1" ht="12.75" x14ac:dyDescent="0.2">
      <c r="A20" s="64" t="s">
        <v>140</v>
      </c>
    </row>
    <row r="21" spans="1:19" s="40" customFormat="1" ht="12.75" x14ac:dyDescent="0.2">
      <c r="A21" s="141">
        <v>1</v>
      </c>
      <c r="B21" s="141" t="s">
        <v>60</v>
      </c>
      <c r="C21" s="136">
        <f>SUM(C11+C16)/2</f>
        <v>5.2850000000000001</v>
      </c>
      <c r="D21" s="138">
        <v>100</v>
      </c>
      <c r="E21" s="134">
        <v>10</v>
      </c>
      <c r="F21" s="138">
        <f t="shared" ref="F21:I23" si="4">SUM(F11+F16)/2</f>
        <v>7</v>
      </c>
      <c r="G21" s="138">
        <f t="shared" si="4"/>
        <v>91</v>
      </c>
      <c r="H21" s="138">
        <f t="shared" si="4"/>
        <v>107</v>
      </c>
      <c r="I21" s="138">
        <f t="shared" si="4"/>
        <v>506.5</v>
      </c>
      <c r="J21" s="134">
        <v>7</v>
      </c>
      <c r="K21" s="137">
        <f>SUM(K11+K16)/2</f>
        <v>11.719999999999999</v>
      </c>
      <c r="L21" s="134">
        <v>5</v>
      </c>
      <c r="M21" s="137">
        <f>SUM(M11+M16)/2</f>
        <v>33.5</v>
      </c>
      <c r="N21" s="134">
        <v>6</v>
      </c>
      <c r="O21" s="137">
        <f>SUM(O11+O16)/2</f>
        <v>24.32</v>
      </c>
      <c r="P21" s="134">
        <v>5</v>
      </c>
      <c r="Q21" s="137">
        <f>(Q11+Q16)/2</f>
        <v>5.6999999999999993</v>
      </c>
      <c r="R21" s="134">
        <v>6</v>
      </c>
      <c r="S21" s="134">
        <f>SUM(E21+J21+L21+N21+P21+R21)</f>
        <v>39</v>
      </c>
    </row>
    <row r="22" spans="1:19" s="40" customFormat="1" ht="12.75" x14ac:dyDescent="0.2">
      <c r="A22" s="24">
        <v>2</v>
      </c>
      <c r="B22" s="24" t="s">
        <v>505</v>
      </c>
      <c r="C22" s="15">
        <f>SUM(C12+C17)/2</f>
        <v>5.8650000000000002</v>
      </c>
      <c r="D22" s="16">
        <f>(C22*100)/C$21</f>
        <v>110.97445600756859</v>
      </c>
      <c r="E22" s="17">
        <v>12</v>
      </c>
      <c r="F22" s="16">
        <f t="shared" si="4"/>
        <v>8.5</v>
      </c>
      <c r="G22" s="16">
        <f t="shared" si="4"/>
        <v>85.5</v>
      </c>
      <c r="H22" s="16">
        <f t="shared" si="4"/>
        <v>107</v>
      </c>
      <c r="I22" s="16">
        <f t="shared" si="4"/>
        <v>514</v>
      </c>
      <c r="J22" s="17">
        <v>7</v>
      </c>
      <c r="K22" s="18">
        <f>SUM(K12+K17)/2</f>
        <v>11.574999999999999</v>
      </c>
      <c r="L22" s="17">
        <v>5</v>
      </c>
      <c r="M22" s="18">
        <f>SUM(M12+M17)/2</f>
        <v>38.549999999999997</v>
      </c>
      <c r="N22" s="17">
        <v>7</v>
      </c>
      <c r="O22" s="105">
        <f>SUM(O12+O17)/2</f>
        <v>21.295000000000002</v>
      </c>
      <c r="P22" s="17">
        <v>7</v>
      </c>
      <c r="Q22" s="105">
        <f>(Q12+Q17)/2</f>
        <v>4.1999999999999993</v>
      </c>
      <c r="R22" s="11">
        <v>3</v>
      </c>
      <c r="S22" s="17">
        <f>SUM(E22+J22+L22+N22+P22+R22)</f>
        <v>41</v>
      </c>
    </row>
    <row r="23" spans="1:19" s="40" customFormat="1" ht="12.75" x14ac:dyDescent="0.2">
      <c r="A23" s="24">
        <v>3</v>
      </c>
      <c r="B23" s="24" t="s">
        <v>506</v>
      </c>
      <c r="C23" s="102">
        <f>SUM(C13+C18)/2</f>
        <v>5.5650000000000004</v>
      </c>
      <c r="D23" s="103">
        <f t="shared" ref="D23" si="5">(C23*100)/C$21</f>
        <v>105.2980132450331</v>
      </c>
      <c r="E23" s="104">
        <v>10</v>
      </c>
      <c r="F23" s="103">
        <f t="shared" si="4"/>
        <v>5.5</v>
      </c>
      <c r="G23" s="103">
        <f t="shared" si="4"/>
        <v>85</v>
      </c>
      <c r="H23" s="103">
        <f t="shared" si="4"/>
        <v>107</v>
      </c>
      <c r="I23" s="103">
        <f t="shared" si="4"/>
        <v>512.5</v>
      </c>
      <c r="J23" s="104">
        <v>7</v>
      </c>
      <c r="K23" s="105">
        <f>SUM(K13+K18)/2</f>
        <v>10.365</v>
      </c>
      <c r="L23" s="104">
        <v>4</v>
      </c>
      <c r="M23" s="105">
        <f>SUM(M13+M18)/2</f>
        <v>38.65</v>
      </c>
      <c r="N23" s="104">
        <v>7</v>
      </c>
      <c r="O23" s="105">
        <f>SUM(O13+O18)/2</f>
        <v>24.42</v>
      </c>
      <c r="P23" s="104">
        <v>5</v>
      </c>
      <c r="Q23" s="105">
        <f>(Q13+Q18)/2</f>
        <v>4.45</v>
      </c>
      <c r="R23" s="172">
        <v>3</v>
      </c>
      <c r="S23" s="104">
        <f t="shared" ref="S23" si="6">SUM(E23+J23+L23+N23+P23+R23)</f>
        <v>36</v>
      </c>
    </row>
    <row r="25" spans="1:19" x14ac:dyDescent="0.25">
      <c r="B25" s="576" t="s">
        <v>63</v>
      </c>
      <c r="C25" s="576"/>
      <c r="D25" s="576"/>
      <c r="E25" s="576"/>
      <c r="F25" s="576"/>
    </row>
    <row r="26" spans="1:19" x14ac:dyDescent="0.25">
      <c r="B26" s="69" t="s">
        <v>460</v>
      </c>
      <c r="C26" s="565" t="s">
        <v>64</v>
      </c>
      <c r="D26" s="570"/>
      <c r="E26" s="565" t="s">
        <v>91</v>
      </c>
      <c r="F26" s="570"/>
    </row>
    <row r="27" spans="1:19" x14ac:dyDescent="0.25">
      <c r="B27" s="70" t="s">
        <v>65</v>
      </c>
      <c r="C27" s="577"/>
      <c r="D27" s="578"/>
      <c r="E27" s="578"/>
      <c r="F27" s="579"/>
    </row>
    <row r="28" spans="1:19" s="44" customFormat="1" x14ac:dyDescent="0.25">
      <c r="B28" s="70" t="s">
        <v>98</v>
      </c>
      <c r="C28" s="571" t="s">
        <v>471</v>
      </c>
      <c r="D28" s="571"/>
      <c r="E28" s="566" t="s">
        <v>149</v>
      </c>
      <c r="F28" s="570"/>
    </row>
    <row r="29" spans="1:19" x14ac:dyDescent="0.25">
      <c r="B29" s="70" t="s">
        <v>66</v>
      </c>
      <c r="C29" s="622">
        <v>3.4</v>
      </c>
      <c r="D29" s="622"/>
      <c r="E29" s="565">
        <v>1.9</v>
      </c>
      <c r="F29" s="570"/>
    </row>
    <row r="30" spans="1:19" x14ac:dyDescent="0.25">
      <c r="B30" s="70" t="s">
        <v>67</v>
      </c>
      <c r="C30" s="575">
        <v>6.3</v>
      </c>
      <c r="D30" s="569"/>
      <c r="E30" s="565" t="s">
        <v>510</v>
      </c>
      <c r="F30" s="570"/>
    </row>
    <row r="31" spans="1:19" x14ac:dyDescent="0.25">
      <c r="B31" s="70" t="s">
        <v>68</v>
      </c>
      <c r="C31" s="583">
        <v>128</v>
      </c>
      <c r="D31" s="584"/>
      <c r="E31" s="565">
        <v>161</v>
      </c>
      <c r="F31" s="570"/>
    </row>
    <row r="32" spans="1:19" x14ac:dyDescent="0.25">
      <c r="B32" s="70" t="s">
        <v>69</v>
      </c>
      <c r="C32" s="583">
        <v>121</v>
      </c>
      <c r="D32" s="584"/>
      <c r="E32" s="565">
        <v>218</v>
      </c>
      <c r="F32" s="570"/>
    </row>
    <row r="33" spans="2:6" s="44" customFormat="1" x14ac:dyDescent="0.25">
      <c r="B33" s="70" t="s">
        <v>78</v>
      </c>
      <c r="C33" s="575" t="s">
        <v>175</v>
      </c>
      <c r="D33" s="568"/>
      <c r="E33" s="566"/>
      <c r="F33" s="570"/>
    </row>
    <row r="34" spans="2:6" x14ac:dyDescent="0.25">
      <c r="B34" s="70" t="s">
        <v>86</v>
      </c>
      <c r="C34" s="565" t="s">
        <v>93</v>
      </c>
      <c r="D34" s="566"/>
      <c r="E34" s="566"/>
      <c r="F34" s="570"/>
    </row>
    <row r="35" spans="2:6" s="174" customFormat="1" x14ac:dyDescent="0.25">
      <c r="B35" s="70" t="s">
        <v>173</v>
      </c>
      <c r="C35" s="565" t="s">
        <v>194</v>
      </c>
      <c r="D35" s="566"/>
      <c r="E35" s="566"/>
      <c r="F35" s="570"/>
    </row>
    <row r="36" spans="2:6" x14ac:dyDescent="0.25">
      <c r="B36" s="70" t="s">
        <v>70</v>
      </c>
      <c r="C36" s="572" t="s">
        <v>388</v>
      </c>
      <c r="D36" s="572"/>
      <c r="E36" s="571" t="s">
        <v>436</v>
      </c>
      <c r="F36" s="571"/>
    </row>
    <row r="37" spans="2:6" x14ac:dyDescent="0.25">
      <c r="B37" s="69" t="s">
        <v>71</v>
      </c>
      <c r="C37" s="572" t="s">
        <v>472</v>
      </c>
      <c r="D37" s="572"/>
      <c r="E37" s="571" t="s">
        <v>511</v>
      </c>
      <c r="F37" s="571"/>
    </row>
    <row r="38" spans="2:6" s="44" customFormat="1" x14ac:dyDescent="0.25">
      <c r="B38" s="69"/>
      <c r="C38" s="127"/>
      <c r="D38" s="126"/>
      <c r="E38" s="119"/>
      <c r="F38" s="120"/>
    </row>
    <row r="39" spans="2:6" x14ac:dyDescent="0.25">
      <c r="B39" s="70" t="s">
        <v>72</v>
      </c>
      <c r="C39" s="577"/>
      <c r="D39" s="578"/>
      <c r="E39" s="578"/>
      <c r="F39" s="579"/>
    </row>
    <row r="40" spans="2:6" x14ac:dyDescent="0.25">
      <c r="B40" s="70" t="s">
        <v>73</v>
      </c>
      <c r="C40" s="122" t="s">
        <v>334</v>
      </c>
      <c r="D40" s="92" t="s">
        <v>473</v>
      </c>
      <c r="E40" s="70" t="s">
        <v>436</v>
      </c>
      <c r="F40" s="118" t="s">
        <v>512</v>
      </c>
    </row>
    <row r="41" spans="2:6" x14ac:dyDescent="0.25">
      <c r="B41" s="70" t="s">
        <v>84</v>
      </c>
      <c r="C41" s="122" t="s">
        <v>474</v>
      </c>
      <c r="D41" s="92" t="s">
        <v>293</v>
      </c>
      <c r="E41" s="70" t="s">
        <v>436</v>
      </c>
      <c r="F41" s="77" t="s">
        <v>513</v>
      </c>
    </row>
    <row r="42" spans="2:6" s="44" customFormat="1" x14ac:dyDescent="0.25">
      <c r="B42" s="70"/>
      <c r="C42" s="122"/>
      <c r="D42" s="92"/>
      <c r="E42" s="70"/>
      <c r="F42" s="118"/>
    </row>
    <row r="43" spans="2:6" s="44" customFormat="1" x14ac:dyDescent="0.25">
      <c r="B43" s="70"/>
      <c r="C43" s="122"/>
      <c r="D43" s="92"/>
      <c r="E43" s="70"/>
      <c r="F43" s="118"/>
    </row>
    <row r="44" spans="2:6" x14ac:dyDescent="0.25">
      <c r="B44" s="66" t="s">
        <v>130</v>
      </c>
      <c r="C44" s="122"/>
      <c r="D44" s="122"/>
      <c r="E44" s="70"/>
      <c r="F44" s="77"/>
    </row>
    <row r="45" spans="2:6" s="44" customFormat="1" x14ac:dyDescent="0.25">
      <c r="B45" s="70"/>
      <c r="C45" s="122"/>
      <c r="D45" s="122"/>
      <c r="E45" s="70"/>
      <c r="F45" s="118"/>
    </row>
    <row r="46" spans="2:6" s="44" customFormat="1" x14ac:dyDescent="0.25">
      <c r="B46" s="70" t="s">
        <v>74</v>
      </c>
      <c r="C46" s="122"/>
      <c r="D46" s="122"/>
      <c r="E46" s="70"/>
      <c r="F46" s="118"/>
    </row>
    <row r="47" spans="2:6" x14ac:dyDescent="0.25">
      <c r="B47" s="70" t="s">
        <v>75</v>
      </c>
      <c r="C47" s="122" t="s">
        <v>428</v>
      </c>
      <c r="D47" s="122" t="s">
        <v>501</v>
      </c>
      <c r="E47" s="70" t="s">
        <v>442</v>
      </c>
      <c r="F47" s="70" t="s">
        <v>202</v>
      </c>
    </row>
    <row r="48" spans="2:6" s="44" customFormat="1" x14ac:dyDescent="0.25">
      <c r="B48" s="70"/>
      <c r="C48" s="122"/>
      <c r="D48" s="122"/>
      <c r="E48" s="70" t="s">
        <v>312</v>
      </c>
      <c r="F48" s="70" t="s">
        <v>501</v>
      </c>
    </row>
    <row r="49" spans="2:6" s="44" customFormat="1" x14ac:dyDescent="0.25">
      <c r="B49" s="70"/>
      <c r="C49" s="122"/>
      <c r="D49" s="122"/>
      <c r="E49" s="70"/>
      <c r="F49" s="70" t="s">
        <v>101</v>
      </c>
    </row>
    <row r="50" spans="2:6" s="44" customFormat="1" x14ac:dyDescent="0.25">
      <c r="B50" s="70"/>
      <c r="C50" s="114"/>
      <c r="D50" s="114"/>
      <c r="E50" s="70"/>
      <c r="F50" s="70"/>
    </row>
    <row r="51" spans="2:6" s="44" customFormat="1" x14ac:dyDescent="0.25">
      <c r="B51" s="70" t="s">
        <v>76</v>
      </c>
      <c r="C51" s="114"/>
      <c r="D51" s="114"/>
      <c r="E51" s="70" t="s">
        <v>514</v>
      </c>
      <c r="F51" s="70" t="s">
        <v>223</v>
      </c>
    </row>
    <row r="52" spans="2:6" s="44" customFormat="1" x14ac:dyDescent="0.25">
      <c r="B52" s="70"/>
      <c r="C52" s="114"/>
      <c r="D52" s="114"/>
      <c r="E52" s="70" t="s">
        <v>299</v>
      </c>
      <c r="F52" s="70" t="s">
        <v>217</v>
      </c>
    </row>
    <row r="53" spans="2:6" x14ac:dyDescent="0.25">
      <c r="B53" s="70" t="s">
        <v>79</v>
      </c>
      <c r="C53" s="122" t="s">
        <v>363</v>
      </c>
      <c r="D53" s="122" t="s">
        <v>488</v>
      </c>
      <c r="E53" s="70" t="s">
        <v>515</v>
      </c>
      <c r="F53" s="70" t="s">
        <v>488</v>
      </c>
    </row>
    <row r="54" spans="2:6" s="44" customFormat="1" x14ac:dyDescent="0.25">
      <c r="B54" s="70"/>
      <c r="C54" s="122"/>
      <c r="D54" s="122"/>
      <c r="E54" s="70" t="s">
        <v>516</v>
      </c>
      <c r="F54" s="70" t="s">
        <v>487</v>
      </c>
    </row>
    <row r="55" spans="2:6" s="44" customFormat="1" x14ac:dyDescent="0.25">
      <c r="B55" s="70" t="s">
        <v>105</v>
      </c>
      <c r="C55" s="114" t="s">
        <v>363</v>
      </c>
      <c r="D55" s="114" t="s">
        <v>509</v>
      </c>
      <c r="E55" s="70"/>
      <c r="F55" s="70"/>
    </row>
    <row r="56" spans="2:6" x14ac:dyDescent="0.25">
      <c r="B56" s="70" t="s">
        <v>90</v>
      </c>
      <c r="C56" s="114"/>
      <c r="D56" s="114"/>
      <c r="E56" s="70"/>
      <c r="F56" s="70"/>
    </row>
    <row r="57" spans="2:6" x14ac:dyDescent="0.25">
      <c r="E57" s="173"/>
      <c r="F57" s="173"/>
    </row>
  </sheetData>
  <mergeCells count="32">
    <mergeCell ref="M7:N7"/>
    <mergeCell ref="O7:P7"/>
    <mergeCell ref="Q7:R7"/>
    <mergeCell ref="S7:S8"/>
    <mergeCell ref="A7:A8"/>
    <mergeCell ref="B7:B8"/>
    <mergeCell ref="C7:E7"/>
    <mergeCell ref="I7:J7"/>
    <mergeCell ref="K7:L7"/>
    <mergeCell ref="B25:F25"/>
    <mergeCell ref="C26:D26"/>
    <mergeCell ref="E26:F26"/>
    <mergeCell ref="C27:F27"/>
    <mergeCell ref="C29:D29"/>
    <mergeCell ref="E29:F29"/>
    <mergeCell ref="E28:F28"/>
    <mergeCell ref="C28:D28"/>
    <mergeCell ref="C30:D30"/>
    <mergeCell ref="E30:F30"/>
    <mergeCell ref="C31:D31"/>
    <mergeCell ref="E31:F31"/>
    <mergeCell ref="C32:D32"/>
    <mergeCell ref="E32:F32"/>
    <mergeCell ref="C33:D33"/>
    <mergeCell ref="C39:F39"/>
    <mergeCell ref="C34:F34"/>
    <mergeCell ref="C36:D36"/>
    <mergeCell ref="E36:F36"/>
    <mergeCell ref="C37:D37"/>
    <mergeCell ref="E37:F37"/>
    <mergeCell ref="E33:F33"/>
    <mergeCell ref="C35:F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84"/>
  <sheetViews>
    <sheetView workbookViewId="0">
      <selection activeCell="N52" sqref="N52"/>
    </sheetView>
  </sheetViews>
  <sheetFormatPr defaultRowHeight="15" x14ac:dyDescent="0.25"/>
  <cols>
    <col min="1" max="1" width="4.5703125" customWidth="1"/>
    <col min="2" max="2" width="25.42578125" customWidth="1"/>
    <col min="3" max="3" width="12.28515625" customWidth="1"/>
    <col min="4" max="4" width="22.140625" customWidth="1"/>
    <col min="5" max="5" width="12.140625" customWidth="1"/>
    <col min="6" max="6" width="23.140625" customWidth="1"/>
    <col min="7" max="7" width="12.42578125" customWidth="1"/>
    <col min="8" max="8" width="26.140625" customWidth="1"/>
    <col min="15" max="15" width="10.140625" customWidth="1"/>
  </cols>
  <sheetData>
    <row r="2" spans="1:15" x14ac:dyDescent="0.25">
      <c r="B2" s="49" t="s">
        <v>517</v>
      </c>
    </row>
    <row r="3" spans="1:15" x14ac:dyDescent="0.25">
      <c r="B3" s="49" t="s">
        <v>518</v>
      </c>
    </row>
    <row r="5" spans="1:15" ht="15.75" x14ac:dyDescent="0.25">
      <c r="A5" s="50" t="s">
        <v>56</v>
      </c>
    </row>
    <row r="7" spans="1:15" ht="51" x14ac:dyDescent="0.25">
      <c r="A7" s="582" t="s">
        <v>0</v>
      </c>
      <c r="B7" s="582" t="s">
        <v>1</v>
      </c>
      <c r="C7" s="582" t="s">
        <v>57</v>
      </c>
      <c r="D7" s="582"/>
      <c r="E7" s="582"/>
      <c r="F7" s="52" t="s">
        <v>4</v>
      </c>
      <c r="G7" s="52" t="s">
        <v>25</v>
      </c>
      <c r="H7" s="52" t="s">
        <v>6</v>
      </c>
      <c r="I7" s="52" t="s">
        <v>58</v>
      </c>
      <c r="J7" s="599" t="s">
        <v>41</v>
      </c>
      <c r="K7" s="599"/>
      <c r="L7" s="599"/>
      <c r="M7" s="51" t="s">
        <v>42</v>
      </c>
      <c r="N7" s="54" t="s">
        <v>26</v>
      </c>
      <c r="O7" s="600" t="s">
        <v>703</v>
      </c>
    </row>
    <row r="8" spans="1:15" ht="76.5" x14ac:dyDescent="0.25">
      <c r="A8" s="582"/>
      <c r="B8" s="582"/>
      <c r="C8" s="52" t="s">
        <v>13</v>
      </c>
      <c r="D8" s="52" t="s">
        <v>14</v>
      </c>
      <c r="E8" s="52" t="s">
        <v>15</v>
      </c>
      <c r="F8" s="52" t="s">
        <v>15</v>
      </c>
      <c r="G8" s="52" t="s">
        <v>17</v>
      </c>
      <c r="H8" s="52" t="s">
        <v>18</v>
      </c>
      <c r="I8" s="52" t="s">
        <v>20</v>
      </c>
      <c r="J8" s="52" t="s">
        <v>43</v>
      </c>
      <c r="K8" s="53" t="s">
        <v>14</v>
      </c>
      <c r="L8" s="53" t="s">
        <v>15</v>
      </c>
      <c r="M8" s="53" t="s">
        <v>21</v>
      </c>
      <c r="N8" s="52" t="s">
        <v>19</v>
      </c>
      <c r="O8" s="600"/>
    </row>
    <row r="9" spans="1:15" s="42" customFormat="1" x14ac:dyDescent="0.25">
      <c r="A9" s="23" t="s">
        <v>62</v>
      </c>
      <c r="B9" s="57"/>
      <c r="C9" s="57"/>
      <c r="D9" s="57"/>
      <c r="E9" s="57"/>
      <c r="F9" s="57"/>
      <c r="G9" s="57"/>
      <c r="H9" s="57"/>
      <c r="I9" s="57"/>
      <c r="J9" s="57"/>
      <c r="K9" s="61"/>
      <c r="L9" s="61"/>
      <c r="M9" s="61"/>
      <c r="N9" s="57"/>
      <c r="O9" s="8"/>
    </row>
    <row r="10" spans="1:15" s="40" customFormat="1" ht="12.75" x14ac:dyDescent="0.2">
      <c r="A10" s="141">
        <v>1</v>
      </c>
      <c r="B10" s="141" t="s">
        <v>218</v>
      </c>
      <c r="C10" s="136">
        <v>0.94</v>
      </c>
      <c r="D10" s="138">
        <v>100</v>
      </c>
      <c r="E10" s="134"/>
      <c r="F10" s="134">
        <v>5</v>
      </c>
      <c r="G10" s="134">
        <v>124</v>
      </c>
      <c r="H10" s="134">
        <v>111</v>
      </c>
      <c r="I10" s="137">
        <v>38.6</v>
      </c>
      <c r="J10" s="136">
        <f>(((C10*92)/100)*I10)/100</f>
        <v>0.33381279999999997</v>
      </c>
      <c r="K10" s="138">
        <v>100</v>
      </c>
      <c r="L10" s="134"/>
      <c r="M10" s="137">
        <v>5.3</v>
      </c>
      <c r="N10" s="138">
        <v>655</v>
      </c>
      <c r="O10" s="134">
        <f>SUM(E10+L10)</f>
        <v>0</v>
      </c>
    </row>
    <row r="11" spans="1:15" s="40" customFormat="1" ht="12.75" x14ac:dyDescent="0.2">
      <c r="A11" s="141">
        <v>2</v>
      </c>
      <c r="B11" s="141" t="s">
        <v>219</v>
      </c>
      <c r="C11" s="136">
        <v>1.1299999999999999</v>
      </c>
      <c r="D11" s="138">
        <v>100</v>
      </c>
      <c r="E11" s="134"/>
      <c r="F11" s="134">
        <v>6</v>
      </c>
      <c r="G11" s="134">
        <v>115</v>
      </c>
      <c r="H11" s="134">
        <v>110</v>
      </c>
      <c r="I11" s="137">
        <v>40.1</v>
      </c>
      <c r="J11" s="136">
        <f t="shared" ref="J11:J15" si="0">(((C11*92)/100)*I11)/100</f>
        <v>0.41687959999999996</v>
      </c>
      <c r="K11" s="138">
        <v>100</v>
      </c>
      <c r="L11" s="134"/>
      <c r="M11" s="137">
        <v>5.0999999999999996</v>
      </c>
      <c r="N11" s="134">
        <v>683</v>
      </c>
      <c r="O11" s="134">
        <f t="shared" ref="O11:O15" si="1">SUM(E11+L11)</f>
        <v>0</v>
      </c>
    </row>
    <row r="12" spans="1:15" s="40" customFormat="1" ht="12.75" x14ac:dyDescent="0.2">
      <c r="A12" s="141"/>
      <c r="B12" s="141" t="s">
        <v>147</v>
      </c>
      <c r="C12" s="136">
        <f>SUM(C10:C11)/2</f>
        <v>1.0349999999999999</v>
      </c>
      <c r="D12" s="138">
        <v>100</v>
      </c>
      <c r="E12" s="134"/>
      <c r="F12" s="138">
        <f>SUM(F10:F11)/2</f>
        <v>5.5</v>
      </c>
      <c r="G12" s="138">
        <f>SUM(G10:G11)/2</f>
        <v>119.5</v>
      </c>
      <c r="H12" s="138">
        <f>SUM(H10:H11)/2</f>
        <v>110.5</v>
      </c>
      <c r="I12" s="137">
        <f>SUM(I10:I11)/2</f>
        <v>39.35</v>
      </c>
      <c r="J12" s="136">
        <f>(((C12*92)/100)*I12)/100</f>
        <v>0.37469070000000004</v>
      </c>
      <c r="K12" s="138">
        <v>100</v>
      </c>
      <c r="L12" s="134"/>
      <c r="M12" s="137">
        <f>SUM(M10:M11)/2</f>
        <v>5.1999999999999993</v>
      </c>
      <c r="N12" s="138">
        <f>SUM(N10:N11)/2</f>
        <v>669</v>
      </c>
      <c r="O12" s="134">
        <f t="shared" si="1"/>
        <v>0</v>
      </c>
    </row>
    <row r="13" spans="1:15" s="40" customFormat="1" ht="12.75" x14ac:dyDescent="0.2">
      <c r="A13" s="24">
        <v>3</v>
      </c>
      <c r="B13" s="24" t="s">
        <v>519</v>
      </c>
      <c r="C13" s="13">
        <v>1.04</v>
      </c>
      <c r="D13" s="100">
        <f>(C13*D$12)/C$12</f>
        <v>100.48309178743962</v>
      </c>
      <c r="E13" s="11"/>
      <c r="F13" s="211">
        <v>9</v>
      </c>
      <c r="G13" s="11">
        <v>113</v>
      </c>
      <c r="H13" s="211">
        <v>110</v>
      </c>
      <c r="I13" s="101">
        <v>40.659999999999997</v>
      </c>
      <c r="J13" s="102">
        <f>(((C13*92)/100)*I13)/100</f>
        <v>0.38903488000000003</v>
      </c>
      <c r="K13" s="100">
        <f>(J13*K$12)/J$12</f>
        <v>103.82827222559834</v>
      </c>
      <c r="L13" s="11"/>
      <c r="M13" s="105">
        <v>4.3</v>
      </c>
      <c r="N13" s="280">
        <v>647</v>
      </c>
      <c r="O13" s="104">
        <f>SUM(E13+L13)</f>
        <v>0</v>
      </c>
    </row>
    <row r="14" spans="1:15" s="40" customFormat="1" ht="12.75" x14ac:dyDescent="0.2">
      <c r="A14" s="24">
        <v>4</v>
      </c>
      <c r="B14" s="24" t="s">
        <v>520</v>
      </c>
      <c r="C14" s="13">
        <v>0.98</v>
      </c>
      <c r="D14" s="100">
        <f t="shared" ref="D14:D15" si="2">(C14*D$12)/C$12</f>
        <v>94.68599033816426</v>
      </c>
      <c r="E14" s="11"/>
      <c r="F14" s="211">
        <v>4</v>
      </c>
      <c r="G14" s="11">
        <v>107</v>
      </c>
      <c r="H14" s="211">
        <v>108</v>
      </c>
      <c r="I14" s="101">
        <v>38.450000000000003</v>
      </c>
      <c r="J14" s="102">
        <f>(((C14*92)/100)*I14)/100</f>
        <v>0.34666520000000001</v>
      </c>
      <c r="K14" s="100">
        <f t="shared" ref="K14:K15" si="3">(J14*K$12)/J$12</f>
        <v>92.52036412966747</v>
      </c>
      <c r="L14" s="11"/>
      <c r="M14" s="105">
        <v>4</v>
      </c>
      <c r="N14" s="280">
        <v>638</v>
      </c>
      <c r="O14" s="104">
        <f t="shared" si="1"/>
        <v>0</v>
      </c>
    </row>
    <row r="15" spans="1:15" s="40" customFormat="1" ht="12.75" x14ac:dyDescent="0.2">
      <c r="A15" s="24">
        <v>5</v>
      </c>
      <c r="B15" s="24" t="s">
        <v>521</v>
      </c>
      <c r="C15" s="13">
        <v>1.1200000000000001</v>
      </c>
      <c r="D15" s="100">
        <f t="shared" si="2"/>
        <v>108.21256038647346</v>
      </c>
      <c r="E15" s="183"/>
      <c r="F15" s="211">
        <v>9</v>
      </c>
      <c r="G15" s="183">
        <v>109</v>
      </c>
      <c r="H15" s="211">
        <v>109</v>
      </c>
      <c r="I15" s="101">
        <v>38.869999999999997</v>
      </c>
      <c r="J15" s="102">
        <f t="shared" si="0"/>
        <v>0.40051648000000001</v>
      </c>
      <c r="K15" s="100">
        <f t="shared" si="3"/>
        <v>106.89255964986586</v>
      </c>
      <c r="L15" s="183"/>
      <c r="M15" s="105">
        <v>4.7</v>
      </c>
      <c r="N15" s="280">
        <v>661</v>
      </c>
      <c r="O15" s="104">
        <f t="shared" si="1"/>
        <v>0</v>
      </c>
    </row>
    <row r="16" spans="1:15" s="40" customFormat="1" ht="12.75" x14ac:dyDescent="0.2"/>
    <row r="17" spans="1:15" s="40" customFormat="1" ht="12.75" x14ac:dyDescent="0.2">
      <c r="A17" s="64" t="s">
        <v>142</v>
      </c>
      <c r="B17" s="57"/>
      <c r="C17" s="57"/>
      <c r="D17" s="57"/>
      <c r="E17" s="57"/>
      <c r="F17" s="57"/>
      <c r="G17" s="57"/>
      <c r="H17" s="57"/>
      <c r="I17" s="57"/>
      <c r="J17" s="57"/>
      <c r="K17" s="61"/>
      <c r="L17" s="61"/>
      <c r="M17" s="61"/>
      <c r="N17" s="57"/>
      <c r="O17" s="8"/>
    </row>
    <row r="18" spans="1:15" s="40" customFormat="1" ht="12.75" x14ac:dyDescent="0.2">
      <c r="A18" s="141">
        <v>1</v>
      </c>
      <c r="B18" s="141" t="s">
        <v>218</v>
      </c>
      <c r="C18" s="136">
        <v>2.15</v>
      </c>
      <c r="D18" s="138">
        <v>100</v>
      </c>
      <c r="E18" s="134"/>
      <c r="F18" s="134">
        <v>8</v>
      </c>
      <c r="G18" s="138">
        <v>131</v>
      </c>
      <c r="H18" s="134">
        <v>132</v>
      </c>
      <c r="I18" s="137">
        <v>39.68</v>
      </c>
      <c r="J18" s="136">
        <f>(((C18*92)/100)*I18)/100</f>
        <v>0.78487039999999997</v>
      </c>
      <c r="K18" s="138">
        <v>100</v>
      </c>
      <c r="L18" s="134"/>
      <c r="M18" s="137">
        <v>4.5</v>
      </c>
      <c r="N18" s="134">
        <v>677</v>
      </c>
      <c r="O18" s="134">
        <f>SUM(E18+L18)</f>
        <v>0</v>
      </c>
    </row>
    <row r="19" spans="1:15" s="40" customFormat="1" ht="12.75" x14ac:dyDescent="0.2">
      <c r="A19" s="141">
        <v>2</v>
      </c>
      <c r="B19" s="141" t="s">
        <v>219</v>
      </c>
      <c r="C19" s="136">
        <v>2.52</v>
      </c>
      <c r="D19" s="138">
        <v>100</v>
      </c>
      <c r="E19" s="134"/>
      <c r="F19" s="134">
        <v>8</v>
      </c>
      <c r="G19" s="134">
        <v>129</v>
      </c>
      <c r="H19" s="134">
        <v>134</v>
      </c>
      <c r="I19" s="137">
        <v>40.24</v>
      </c>
      <c r="J19" s="136">
        <f t="shared" ref="J19:J23" si="4">(((C19*92)/100)*I19)/100</f>
        <v>0.93292416</v>
      </c>
      <c r="K19" s="138">
        <v>100</v>
      </c>
      <c r="L19" s="134"/>
      <c r="M19" s="137">
        <v>4.7</v>
      </c>
      <c r="N19" s="134">
        <v>675</v>
      </c>
      <c r="O19" s="134">
        <f t="shared" ref="O19:O23" si="5">SUM(E19+L19)</f>
        <v>0</v>
      </c>
    </row>
    <row r="20" spans="1:15" s="40" customFormat="1" ht="12.75" x14ac:dyDescent="0.2">
      <c r="A20" s="141"/>
      <c r="B20" s="141" t="s">
        <v>147</v>
      </c>
      <c r="C20" s="136">
        <f>SUM(C18:C19)/2</f>
        <v>2.335</v>
      </c>
      <c r="D20" s="138">
        <v>100</v>
      </c>
      <c r="E20" s="134"/>
      <c r="F20" s="138">
        <f>SUM(F18:F19)/2</f>
        <v>8</v>
      </c>
      <c r="G20" s="138">
        <f>SUM(G18:G19)/2</f>
        <v>130</v>
      </c>
      <c r="H20" s="138">
        <f>SUM(H18:H19)/2</f>
        <v>133</v>
      </c>
      <c r="I20" s="137">
        <f>SUM(I18:I19)/2</f>
        <v>39.96</v>
      </c>
      <c r="J20" s="136">
        <f>(((C20*92)/100)*I20)/100</f>
        <v>0.85842072000000003</v>
      </c>
      <c r="K20" s="138">
        <v>100</v>
      </c>
      <c r="L20" s="134"/>
      <c r="M20" s="137">
        <f>SUM(M18:M19)/2</f>
        <v>4.5999999999999996</v>
      </c>
      <c r="N20" s="138">
        <f>SUM(N18:N19)/2</f>
        <v>676</v>
      </c>
      <c r="O20" s="134">
        <f t="shared" si="5"/>
        <v>0</v>
      </c>
    </row>
    <row r="21" spans="1:15" s="40" customFormat="1" ht="12.75" x14ac:dyDescent="0.2">
      <c r="A21" s="24">
        <v>3</v>
      </c>
      <c r="B21" s="24" t="s">
        <v>519</v>
      </c>
      <c r="C21" s="13">
        <v>2.4500000000000002</v>
      </c>
      <c r="D21" s="100">
        <f>(C21*100)/C$20</f>
        <v>104.92505353319059</v>
      </c>
      <c r="E21" s="183"/>
      <c r="F21" s="211">
        <v>8</v>
      </c>
      <c r="G21" s="183">
        <v>130</v>
      </c>
      <c r="H21" s="211">
        <v>134</v>
      </c>
      <c r="I21" s="101">
        <v>39.74</v>
      </c>
      <c r="J21" s="102">
        <f t="shared" si="4"/>
        <v>0.89573959999999997</v>
      </c>
      <c r="K21" s="100">
        <f>(J21*100)/J$20</f>
        <v>104.34738807329813</v>
      </c>
      <c r="L21" s="183"/>
      <c r="M21" s="101">
        <v>4.5</v>
      </c>
      <c r="N21" s="280">
        <v>685</v>
      </c>
      <c r="O21" s="104">
        <f t="shared" si="5"/>
        <v>0</v>
      </c>
    </row>
    <row r="22" spans="1:15" s="40" customFormat="1" ht="12.75" x14ac:dyDescent="0.2">
      <c r="A22" s="24">
        <v>4</v>
      </c>
      <c r="B22" s="24" t="s">
        <v>520</v>
      </c>
      <c r="C22" s="13">
        <v>2.3199999999999998</v>
      </c>
      <c r="D22" s="100">
        <f t="shared" ref="D22:D23" si="6">(C22*100)/C$20</f>
        <v>99.357601713062081</v>
      </c>
      <c r="E22" s="183"/>
      <c r="F22" s="211">
        <v>8</v>
      </c>
      <c r="G22" s="183">
        <v>128</v>
      </c>
      <c r="H22" s="211">
        <v>132</v>
      </c>
      <c r="I22" s="101">
        <v>40.04</v>
      </c>
      <c r="J22" s="102">
        <f>(((C22*92)/100)*I22)/100</f>
        <v>0.85461375999999989</v>
      </c>
      <c r="K22" s="100">
        <f t="shared" ref="K22:K23" si="7">(J22*100)/J$20</f>
        <v>99.556515830605747</v>
      </c>
      <c r="L22" s="183"/>
      <c r="M22" s="101">
        <v>4.4000000000000004</v>
      </c>
      <c r="N22" s="280">
        <v>679</v>
      </c>
      <c r="O22" s="104">
        <f t="shared" si="5"/>
        <v>0</v>
      </c>
    </row>
    <row r="23" spans="1:15" s="40" customFormat="1" ht="12.75" x14ac:dyDescent="0.2">
      <c r="A23" s="24">
        <v>5</v>
      </c>
      <c r="B23" s="24" t="s">
        <v>521</v>
      </c>
      <c r="C23" s="13">
        <v>2.63</v>
      </c>
      <c r="D23" s="100">
        <f t="shared" si="6"/>
        <v>112.6338329764454</v>
      </c>
      <c r="E23" s="183"/>
      <c r="F23" s="211">
        <v>8</v>
      </c>
      <c r="G23" s="183">
        <v>129</v>
      </c>
      <c r="H23" s="211">
        <v>131</v>
      </c>
      <c r="I23" s="101">
        <v>38.56</v>
      </c>
      <c r="J23" s="102">
        <f t="shared" si="4"/>
        <v>0.93299776000000012</v>
      </c>
      <c r="K23" s="100">
        <f t="shared" si="7"/>
        <v>108.68770269198535</v>
      </c>
      <c r="L23" s="183"/>
      <c r="M23" s="101">
        <v>4.4000000000000004</v>
      </c>
      <c r="N23" s="280">
        <v>666</v>
      </c>
      <c r="O23" s="104">
        <f t="shared" si="5"/>
        <v>0</v>
      </c>
    </row>
    <row r="24" spans="1:15" s="40" customFormat="1" ht="12.75" x14ac:dyDescent="0.2"/>
    <row r="25" spans="1:15" s="40" customFormat="1" ht="12.75" x14ac:dyDescent="0.2">
      <c r="A25" s="55" t="s">
        <v>52</v>
      </c>
      <c r="B25" s="57"/>
      <c r="C25" s="57"/>
      <c r="D25" s="57"/>
      <c r="E25" s="57"/>
      <c r="F25" s="57"/>
      <c r="G25" s="57"/>
      <c r="H25" s="57"/>
      <c r="I25" s="57"/>
      <c r="J25" s="57"/>
      <c r="K25" s="61"/>
      <c r="L25" s="61"/>
      <c r="M25" s="61"/>
      <c r="N25" s="57"/>
      <c r="O25" s="8"/>
    </row>
    <row r="26" spans="1:15" s="40" customFormat="1" ht="12.75" x14ac:dyDescent="0.2">
      <c r="A26" s="141">
        <v>1</v>
      </c>
      <c r="B26" s="141" t="s">
        <v>218</v>
      </c>
      <c r="C26" s="136">
        <v>1.19</v>
      </c>
      <c r="D26" s="138">
        <v>100</v>
      </c>
      <c r="E26" s="134"/>
      <c r="F26" s="134">
        <v>9</v>
      </c>
      <c r="G26" s="134">
        <v>95</v>
      </c>
      <c r="H26" s="134">
        <v>147</v>
      </c>
      <c r="I26" s="137">
        <v>46.92</v>
      </c>
      <c r="J26" s="136">
        <f>(((C26*92)/100)*I26)/100</f>
        <v>0.51368016000000005</v>
      </c>
      <c r="K26" s="138">
        <v>100</v>
      </c>
      <c r="L26" s="134"/>
      <c r="M26" s="137">
        <v>4.2</v>
      </c>
      <c r="N26" s="138">
        <v>664</v>
      </c>
      <c r="O26" s="134">
        <f>SUM(E26+L26)</f>
        <v>0</v>
      </c>
    </row>
    <row r="27" spans="1:15" s="40" customFormat="1" ht="12.75" x14ac:dyDescent="0.2">
      <c r="A27" s="141">
        <v>2</v>
      </c>
      <c r="B27" s="141" t="s">
        <v>219</v>
      </c>
      <c r="C27" s="136">
        <v>1.31</v>
      </c>
      <c r="D27" s="138">
        <v>100</v>
      </c>
      <c r="E27" s="134"/>
      <c r="F27" s="134">
        <v>9</v>
      </c>
      <c r="G27" s="134">
        <v>90</v>
      </c>
      <c r="H27" s="134">
        <v>145</v>
      </c>
      <c r="I27" s="137">
        <v>46.41</v>
      </c>
      <c r="J27" s="136">
        <f t="shared" ref="J27:J31" si="8">(((C27*92)/100)*I27)/100</f>
        <v>0.55933332000000002</v>
      </c>
      <c r="K27" s="138">
        <v>100</v>
      </c>
      <c r="L27" s="134"/>
      <c r="M27" s="137">
        <v>4.5</v>
      </c>
      <c r="N27" s="134">
        <v>656</v>
      </c>
      <c r="O27" s="134">
        <f t="shared" ref="O27:O31" si="9">SUM(E27+L27)</f>
        <v>0</v>
      </c>
    </row>
    <row r="28" spans="1:15" s="40" customFormat="1" ht="12.75" x14ac:dyDescent="0.2">
      <c r="A28" s="141"/>
      <c r="B28" s="141" t="s">
        <v>147</v>
      </c>
      <c r="C28" s="136">
        <f>SUM(C26:C27)/2</f>
        <v>1.25</v>
      </c>
      <c r="D28" s="138">
        <v>100</v>
      </c>
      <c r="E28" s="134"/>
      <c r="F28" s="138">
        <f>SUM(F26:F27)/2</f>
        <v>9</v>
      </c>
      <c r="G28" s="138">
        <f>SUM(G26:G27)/2</f>
        <v>92.5</v>
      </c>
      <c r="H28" s="138">
        <f>SUM(H26:H27)/2</f>
        <v>146</v>
      </c>
      <c r="I28" s="137">
        <f>SUM(I26:I27)/2</f>
        <v>46.664999999999999</v>
      </c>
      <c r="J28" s="136">
        <f>(((C28*92)/100)*I28)/100</f>
        <v>0.53664749999999994</v>
      </c>
      <c r="K28" s="138">
        <v>100</v>
      </c>
      <c r="L28" s="134"/>
      <c r="M28" s="137">
        <f>SUM(M26:M27)/2</f>
        <v>4.3499999999999996</v>
      </c>
      <c r="N28" s="138">
        <f>SUM(N26:N27)/2</f>
        <v>660</v>
      </c>
      <c r="O28" s="134">
        <f t="shared" si="9"/>
        <v>0</v>
      </c>
    </row>
    <row r="29" spans="1:15" s="40" customFormat="1" ht="12.75" x14ac:dyDescent="0.2">
      <c r="A29" s="24">
        <v>3</v>
      </c>
      <c r="B29" s="24" t="s">
        <v>519</v>
      </c>
      <c r="C29" s="13">
        <v>1.24</v>
      </c>
      <c r="D29" s="100">
        <f>(C29*100)/C$28</f>
        <v>99.2</v>
      </c>
      <c r="E29" s="183"/>
      <c r="F29" s="211">
        <v>9</v>
      </c>
      <c r="G29" s="183">
        <v>83</v>
      </c>
      <c r="H29" s="211">
        <v>148</v>
      </c>
      <c r="I29" s="101">
        <v>45.26</v>
      </c>
      <c r="J29" s="102">
        <f t="shared" si="8"/>
        <v>0.51632608000000002</v>
      </c>
      <c r="K29" s="100">
        <f>(J29*100)/J$28</f>
        <v>96.213264759455711</v>
      </c>
      <c r="L29" s="183"/>
      <c r="M29" s="101">
        <v>4.3</v>
      </c>
      <c r="N29" s="211">
        <v>654</v>
      </c>
      <c r="O29" s="104">
        <f t="shared" si="9"/>
        <v>0</v>
      </c>
    </row>
    <row r="30" spans="1:15" s="40" customFormat="1" ht="12.75" x14ac:dyDescent="0.2">
      <c r="A30" s="24">
        <v>4</v>
      </c>
      <c r="B30" s="24" t="s">
        <v>520</v>
      </c>
      <c r="C30" s="13">
        <v>1.27</v>
      </c>
      <c r="D30" s="100">
        <f t="shared" ref="D30:D31" si="10">(C30*100)/C$28</f>
        <v>101.6</v>
      </c>
      <c r="E30" s="183"/>
      <c r="F30" s="211">
        <v>9</v>
      </c>
      <c r="G30" s="183">
        <v>79</v>
      </c>
      <c r="H30" s="211">
        <v>148</v>
      </c>
      <c r="I30" s="101">
        <v>45.93</v>
      </c>
      <c r="J30" s="102">
        <f t="shared" si="8"/>
        <v>0.53664612</v>
      </c>
      <c r="K30" s="100">
        <f t="shared" ref="K30:K31" si="11">(J30*100)/J$28</f>
        <v>99.999742847958856</v>
      </c>
      <c r="L30" s="183"/>
      <c r="M30" s="101">
        <v>4.5999999999999996</v>
      </c>
      <c r="N30" s="211">
        <v>646</v>
      </c>
      <c r="O30" s="104">
        <f t="shared" si="9"/>
        <v>0</v>
      </c>
    </row>
    <row r="31" spans="1:15" s="40" customFormat="1" ht="12.75" x14ac:dyDescent="0.2">
      <c r="A31" s="24">
        <v>5</v>
      </c>
      <c r="B31" s="24" t="s">
        <v>521</v>
      </c>
      <c r="C31" s="13">
        <v>1.42</v>
      </c>
      <c r="D31" s="100">
        <f t="shared" si="10"/>
        <v>113.6</v>
      </c>
      <c r="E31" s="183"/>
      <c r="F31" s="211">
        <v>9</v>
      </c>
      <c r="G31" s="183">
        <v>90</v>
      </c>
      <c r="H31" s="211">
        <v>146</v>
      </c>
      <c r="I31" s="101">
        <v>46.15</v>
      </c>
      <c r="J31" s="102">
        <f t="shared" si="8"/>
        <v>0.60290359999999987</v>
      </c>
      <c r="K31" s="100">
        <f t="shared" si="11"/>
        <v>112.34629808207434</v>
      </c>
      <c r="L31" s="183"/>
      <c r="M31" s="101">
        <v>4.2</v>
      </c>
      <c r="N31" s="211">
        <v>667</v>
      </c>
      <c r="O31" s="104">
        <f t="shared" si="9"/>
        <v>0</v>
      </c>
    </row>
    <row r="32" spans="1:15" s="40" customFormat="1" ht="12.75" x14ac:dyDescent="0.2"/>
    <row r="33" spans="1:15" s="40" customFormat="1" ht="12.75" x14ac:dyDescent="0.2">
      <c r="A33" s="55" t="s">
        <v>140</v>
      </c>
      <c r="B33" s="57"/>
      <c r="C33" s="57"/>
      <c r="D33" s="57"/>
      <c r="E33" s="57"/>
      <c r="F33" s="57"/>
      <c r="G33" s="57"/>
      <c r="H33" s="57"/>
      <c r="I33" s="57"/>
      <c r="J33" s="57"/>
      <c r="K33" s="61"/>
      <c r="L33" s="61"/>
      <c r="M33" s="61"/>
      <c r="N33" s="57"/>
      <c r="O33" s="8"/>
    </row>
    <row r="34" spans="1:15" s="40" customFormat="1" ht="12.75" x14ac:dyDescent="0.2">
      <c r="A34" s="141">
        <v>1</v>
      </c>
      <c r="B34" s="141" t="s">
        <v>218</v>
      </c>
      <c r="C34" s="136">
        <f>SUM(C10+C18+C26)/3</f>
        <v>1.4266666666666665</v>
      </c>
      <c r="D34" s="138">
        <v>100</v>
      </c>
      <c r="E34" s="134"/>
      <c r="F34" s="138">
        <f t="shared" ref="F34:I35" si="12">SUM(F10+F18+F26)/3</f>
        <v>7.333333333333333</v>
      </c>
      <c r="G34" s="138">
        <f t="shared" si="12"/>
        <v>116.66666666666667</v>
      </c>
      <c r="H34" s="139">
        <f t="shared" si="12"/>
        <v>130</v>
      </c>
      <c r="I34" s="137">
        <f t="shared" si="12"/>
        <v>41.733333333333334</v>
      </c>
      <c r="J34" s="136">
        <f>(((C34*92)/100)*I34)/100</f>
        <v>0.54776391111111111</v>
      </c>
      <c r="K34" s="138">
        <v>100</v>
      </c>
      <c r="L34" s="134"/>
      <c r="M34" s="137">
        <f>SUM(M10+M18+M26)/3</f>
        <v>4.666666666666667</v>
      </c>
      <c r="N34" s="138">
        <f>SUM(N10+N18+N26)/3</f>
        <v>665.33333333333337</v>
      </c>
      <c r="O34" s="134">
        <f>SUM(E34+L34)</f>
        <v>0</v>
      </c>
    </row>
    <row r="35" spans="1:15" s="40" customFormat="1" ht="12.75" x14ac:dyDescent="0.2">
      <c r="A35" s="141">
        <v>2</v>
      </c>
      <c r="B35" s="141" t="s">
        <v>219</v>
      </c>
      <c r="C35" s="136">
        <f>SUM(C11+C19+C27)/3</f>
        <v>1.6533333333333333</v>
      </c>
      <c r="D35" s="138">
        <v>100</v>
      </c>
      <c r="E35" s="134"/>
      <c r="F35" s="138">
        <f t="shared" si="12"/>
        <v>7.666666666666667</v>
      </c>
      <c r="G35" s="138">
        <f t="shared" si="12"/>
        <v>111.33333333333333</v>
      </c>
      <c r="H35" s="139">
        <f t="shared" si="12"/>
        <v>129.66666666666666</v>
      </c>
      <c r="I35" s="137">
        <f t="shared" si="12"/>
        <v>42.25</v>
      </c>
      <c r="J35" s="136">
        <f t="shared" ref="J35:J39" si="13">(((C35*92)/100)*I35)/100</f>
        <v>0.6426506666666667</v>
      </c>
      <c r="K35" s="138">
        <v>100</v>
      </c>
      <c r="L35" s="134"/>
      <c r="M35" s="137">
        <f>SUM(M11+M19+M27)/3</f>
        <v>4.7666666666666666</v>
      </c>
      <c r="N35" s="138">
        <f>SUM(N11+N19+N27)/3</f>
        <v>671.33333333333337</v>
      </c>
      <c r="O35" s="134">
        <f t="shared" ref="O35:O39" si="14">SUM(E35+L35)</f>
        <v>0</v>
      </c>
    </row>
    <row r="36" spans="1:15" s="40" customFormat="1" ht="12.75" x14ac:dyDescent="0.2">
      <c r="A36" s="141"/>
      <c r="B36" s="141" t="s">
        <v>147</v>
      </c>
      <c r="C36" s="136">
        <f>SUM(C34:C35)/2</f>
        <v>1.54</v>
      </c>
      <c r="D36" s="138">
        <v>100</v>
      </c>
      <c r="E36" s="134"/>
      <c r="F36" s="138">
        <f>SUM(F34:F35)/2</f>
        <v>7.5</v>
      </c>
      <c r="G36" s="138">
        <f>SUM(G34:G35)/2</f>
        <v>114</v>
      </c>
      <c r="H36" s="138">
        <f>SUM(H34:H35)/2</f>
        <v>129.83333333333331</v>
      </c>
      <c r="I36" s="137">
        <f>SUM(I34:I35)/2</f>
        <v>41.991666666666667</v>
      </c>
      <c r="J36" s="136">
        <f>(((C36*92)/100)*I36)/100</f>
        <v>0.59493793333333334</v>
      </c>
      <c r="K36" s="138">
        <v>100</v>
      </c>
      <c r="L36" s="134"/>
      <c r="M36" s="137">
        <f>SUM(M34:M35)/2</f>
        <v>4.7166666666666668</v>
      </c>
      <c r="N36" s="138">
        <f>SUM(N34:N35)/2</f>
        <v>668.33333333333337</v>
      </c>
      <c r="O36" s="134">
        <f t="shared" si="14"/>
        <v>0</v>
      </c>
    </row>
    <row r="37" spans="1:15" s="40" customFormat="1" ht="12.75" x14ac:dyDescent="0.2">
      <c r="A37" s="24">
        <v>3</v>
      </c>
      <c r="B37" s="24" t="s">
        <v>519</v>
      </c>
      <c r="C37" s="102">
        <f>SUM(C13+C21+C29)/3</f>
        <v>1.5766666666666669</v>
      </c>
      <c r="D37" s="103">
        <f>(C37*100)/C$36</f>
        <v>102.38095238095239</v>
      </c>
      <c r="E37" s="104"/>
      <c r="F37" s="103">
        <f t="shared" ref="F37:I39" si="15">SUM(F13+F21+F29)/3</f>
        <v>8.6666666666666661</v>
      </c>
      <c r="G37" s="103">
        <f t="shared" si="15"/>
        <v>108.66666666666667</v>
      </c>
      <c r="H37" s="108">
        <f t="shared" si="15"/>
        <v>130.66666666666666</v>
      </c>
      <c r="I37" s="105">
        <f t="shared" si="15"/>
        <v>41.886666666666663</v>
      </c>
      <c r="J37" s="102">
        <f t="shared" si="13"/>
        <v>0.60758006222222216</v>
      </c>
      <c r="K37" s="103">
        <f>(J37*100)/J$36</f>
        <v>102.12494920571919</v>
      </c>
      <c r="L37" s="104"/>
      <c r="M37" s="105">
        <f t="shared" ref="M37:N39" si="16">SUM(M13+M21+M29)/3</f>
        <v>4.3666666666666671</v>
      </c>
      <c r="N37" s="103">
        <f t="shared" si="16"/>
        <v>662</v>
      </c>
      <c r="O37" s="104">
        <f t="shared" si="14"/>
        <v>0</v>
      </c>
    </row>
    <row r="38" spans="1:15" s="40" customFormat="1" ht="12.75" x14ac:dyDescent="0.2">
      <c r="A38" s="24">
        <v>4</v>
      </c>
      <c r="B38" s="24" t="s">
        <v>520</v>
      </c>
      <c r="C38" s="102">
        <f>SUM(C14+C22+C30)/3</f>
        <v>1.5233333333333334</v>
      </c>
      <c r="D38" s="103">
        <f t="shared" ref="D38:D39" si="17">(C38*100)/C$36</f>
        <v>98.917748917748924</v>
      </c>
      <c r="E38" s="104"/>
      <c r="F38" s="103">
        <f t="shared" si="15"/>
        <v>7</v>
      </c>
      <c r="G38" s="103">
        <f t="shared" si="15"/>
        <v>104.66666666666667</v>
      </c>
      <c r="H38" s="108">
        <f t="shared" si="15"/>
        <v>129.33333333333334</v>
      </c>
      <c r="I38" s="105">
        <f t="shared" si="15"/>
        <v>41.473333333333336</v>
      </c>
      <c r="J38" s="102">
        <f t="shared" si="13"/>
        <v>0.58123494222222238</v>
      </c>
      <c r="K38" s="103">
        <f t="shared" ref="K38:K39" si="18">(J38*100)/J$36</f>
        <v>97.696736021800547</v>
      </c>
      <c r="L38" s="104"/>
      <c r="M38" s="105">
        <f t="shared" si="16"/>
        <v>4.333333333333333</v>
      </c>
      <c r="N38" s="103">
        <f t="shared" si="16"/>
        <v>654.33333333333337</v>
      </c>
      <c r="O38" s="104">
        <f t="shared" si="14"/>
        <v>0</v>
      </c>
    </row>
    <row r="39" spans="1:15" s="40" customFormat="1" ht="12.75" x14ac:dyDescent="0.2">
      <c r="A39" s="24">
        <v>5</v>
      </c>
      <c r="B39" s="24" t="s">
        <v>521</v>
      </c>
      <c r="C39" s="102">
        <f>SUM(C15+C23+C31)/3</f>
        <v>1.7233333333333334</v>
      </c>
      <c r="D39" s="103">
        <f t="shared" si="17"/>
        <v>111.90476190476191</v>
      </c>
      <c r="E39" s="104"/>
      <c r="F39" s="103">
        <f t="shared" si="15"/>
        <v>8.6666666666666661</v>
      </c>
      <c r="G39" s="103">
        <f t="shared" si="15"/>
        <v>109.33333333333333</v>
      </c>
      <c r="H39" s="108">
        <f t="shared" si="15"/>
        <v>128.66666666666666</v>
      </c>
      <c r="I39" s="105">
        <f t="shared" si="15"/>
        <v>41.193333333333335</v>
      </c>
      <c r="J39" s="102">
        <f t="shared" si="13"/>
        <v>0.65310656888888896</v>
      </c>
      <c r="K39" s="103">
        <f t="shared" si="18"/>
        <v>109.77726117237927</v>
      </c>
      <c r="L39" s="104"/>
      <c r="M39" s="105">
        <f t="shared" si="16"/>
        <v>4.4333333333333336</v>
      </c>
      <c r="N39" s="103">
        <f t="shared" si="16"/>
        <v>664.66666666666663</v>
      </c>
      <c r="O39" s="104">
        <f t="shared" si="14"/>
        <v>0</v>
      </c>
    </row>
    <row r="40" spans="1:15" s="397" customFormat="1" ht="12.75" x14ac:dyDescent="0.2">
      <c r="A40" s="334"/>
      <c r="B40" s="334"/>
      <c r="C40" s="335"/>
      <c r="D40" s="336"/>
      <c r="E40" s="337"/>
      <c r="F40" s="336"/>
      <c r="G40" s="336"/>
      <c r="H40" s="338"/>
      <c r="I40" s="339"/>
      <c r="J40" s="335"/>
      <c r="K40" s="336"/>
      <c r="L40" s="337"/>
      <c r="M40" s="339"/>
      <c r="N40" s="336"/>
      <c r="O40" s="337"/>
    </row>
    <row r="41" spans="1:15" s="397" customFormat="1" x14ac:dyDescent="0.25">
      <c r="A41" s="334"/>
      <c r="B41" s="560" t="s">
        <v>704</v>
      </c>
      <c r="C41" s="554"/>
      <c r="D41" s="555"/>
      <c r="E41" s="556"/>
      <c r="F41" s="555"/>
      <c r="G41" s="555"/>
      <c r="H41" s="561"/>
      <c r="I41" s="557"/>
      <c r="J41" s="554"/>
      <c r="K41" s="555"/>
      <c r="L41" s="556"/>
      <c r="M41" s="557"/>
      <c r="N41" s="336"/>
      <c r="O41" s="337"/>
    </row>
    <row r="42" spans="1:15" s="397" customFormat="1" ht="12.75" x14ac:dyDescent="0.2">
      <c r="A42" s="334"/>
      <c r="B42" s="334"/>
      <c r="C42" s="335"/>
      <c r="D42" s="336"/>
      <c r="E42" s="337"/>
      <c r="F42" s="336"/>
      <c r="G42" s="336"/>
      <c r="H42" s="338"/>
      <c r="I42" s="339"/>
      <c r="J42" s="335"/>
      <c r="K42" s="336"/>
      <c r="L42" s="337"/>
      <c r="M42" s="339"/>
      <c r="N42" s="336"/>
      <c r="O42" s="337"/>
    </row>
    <row r="44" spans="1:15" x14ac:dyDescent="0.25">
      <c r="B44" s="576" t="s">
        <v>63</v>
      </c>
      <c r="C44" s="576"/>
      <c r="D44" s="576"/>
      <c r="E44" s="576"/>
      <c r="F44" s="576"/>
      <c r="G44" s="576"/>
      <c r="H44" s="576"/>
    </row>
    <row r="45" spans="1:15" x14ac:dyDescent="0.25">
      <c r="B45" s="69" t="s">
        <v>460</v>
      </c>
      <c r="C45" s="565" t="s">
        <v>28</v>
      </c>
      <c r="D45" s="570"/>
      <c r="E45" s="565" t="s">
        <v>82</v>
      </c>
      <c r="F45" s="570"/>
      <c r="G45" s="566" t="s">
        <v>64</v>
      </c>
      <c r="H45" s="570"/>
    </row>
    <row r="46" spans="1:15" x14ac:dyDescent="0.25">
      <c r="B46" s="70" t="s">
        <v>65</v>
      </c>
      <c r="C46" s="577"/>
      <c r="D46" s="578"/>
      <c r="E46" s="578"/>
      <c r="F46" s="578"/>
      <c r="G46" s="578"/>
      <c r="H46" s="579"/>
    </row>
    <row r="47" spans="1:15" s="44" customFormat="1" x14ac:dyDescent="0.25">
      <c r="B47" s="70" t="s">
        <v>98</v>
      </c>
      <c r="C47" s="571" t="s">
        <v>532</v>
      </c>
      <c r="D47" s="571"/>
      <c r="E47" s="568" t="s">
        <v>133</v>
      </c>
      <c r="F47" s="569"/>
      <c r="G47" s="572" t="s">
        <v>545</v>
      </c>
      <c r="H47" s="572"/>
    </row>
    <row r="48" spans="1:15" x14ac:dyDescent="0.25">
      <c r="B48" s="70" t="s">
        <v>66</v>
      </c>
      <c r="C48" s="565">
        <v>2.9</v>
      </c>
      <c r="D48" s="570"/>
      <c r="E48" s="583">
        <v>2.2999999999999998</v>
      </c>
      <c r="F48" s="584"/>
      <c r="G48" s="575">
        <v>3.4</v>
      </c>
      <c r="H48" s="569"/>
    </row>
    <row r="49" spans="2:8" x14ac:dyDescent="0.25">
      <c r="B49" s="70" t="s">
        <v>67</v>
      </c>
      <c r="C49" s="565">
        <v>7.3</v>
      </c>
      <c r="D49" s="570"/>
      <c r="E49" s="583">
        <v>6.4</v>
      </c>
      <c r="F49" s="584"/>
      <c r="G49" s="575">
        <v>6.3</v>
      </c>
      <c r="H49" s="569"/>
    </row>
    <row r="50" spans="2:8" x14ac:dyDescent="0.25">
      <c r="B50" s="70" t="s">
        <v>68</v>
      </c>
      <c r="C50" s="565">
        <v>144</v>
      </c>
      <c r="D50" s="570"/>
      <c r="E50" s="583">
        <v>148</v>
      </c>
      <c r="F50" s="584"/>
      <c r="G50" s="583">
        <v>128</v>
      </c>
      <c r="H50" s="584"/>
    </row>
    <row r="51" spans="2:8" x14ac:dyDescent="0.25">
      <c r="B51" s="70" t="s">
        <v>69</v>
      </c>
      <c r="C51" s="565">
        <v>173</v>
      </c>
      <c r="D51" s="570"/>
      <c r="E51" s="583">
        <v>103</v>
      </c>
      <c r="F51" s="584"/>
      <c r="G51" s="575">
        <v>121</v>
      </c>
      <c r="H51" s="569"/>
    </row>
    <row r="52" spans="2:8" s="44" customFormat="1" x14ac:dyDescent="0.25">
      <c r="B52" s="70" t="s">
        <v>78</v>
      </c>
      <c r="C52" s="565" t="s">
        <v>220</v>
      </c>
      <c r="D52" s="566"/>
      <c r="E52" s="568" t="s">
        <v>134</v>
      </c>
      <c r="F52" s="568"/>
      <c r="G52" s="568" t="s">
        <v>175</v>
      </c>
      <c r="H52" s="569"/>
    </row>
    <row r="53" spans="2:8" x14ac:dyDescent="0.25">
      <c r="B53" s="70" t="s">
        <v>86</v>
      </c>
      <c r="C53" s="585" t="s">
        <v>169</v>
      </c>
      <c r="D53" s="566"/>
      <c r="E53" s="566"/>
      <c r="F53" s="566"/>
      <c r="G53" s="566"/>
      <c r="H53" s="570"/>
    </row>
    <row r="54" spans="2:8" x14ac:dyDescent="0.25">
      <c r="B54" s="70" t="s">
        <v>70</v>
      </c>
      <c r="C54" s="571" t="s">
        <v>317</v>
      </c>
      <c r="D54" s="571"/>
      <c r="E54" s="572" t="s">
        <v>522</v>
      </c>
      <c r="F54" s="572"/>
      <c r="G54" s="572" t="s">
        <v>294</v>
      </c>
      <c r="H54" s="572"/>
    </row>
    <row r="55" spans="2:8" x14ac:dyDescent="0.25">
      <c r="B55" s="69" t="s">
        <v>71</v>
      </c>
      <c r="C55" s="566" t="s">
        <v>533</v>
      </c>
      <c r="D55" s="570"/>
      <c r="E55" s="572" t="s">
        <v>523</v>
      </c>
      <c r="F55" s="572"/>
      <c r="G55" s="572" t="s">
        <v>546</v>
      </c>
      <c r="H55" s="572"/>
    </row>
    <row r="56" spans="2:8" s="44" customFormat="1" x14ac:dyDescent="0.25">
      <c r="B56" s="69"/>
      <c r="C56" s="119"/>
      <c r="D56" s="120"/>
      <c r="E56" s="92"/>
      <c r="F56" s="92"/>
      <c r="G56" s="92"/>
      <c r="H56" s="92"/>
    </row>
    <row r="57" spans="2:8" x14ac:dyDescent="0.25">
      <c r="B57" s="70" t="s">
        <v>72</v>
      </c>
      <c r="C57" s="573"/>
      <c r="D57" s="573"/>
      <c r="E57" s="573"/>
      <c r="F57" s="573"/>
      <c r="G57" s="573"/>
      <c r="H57" s="573"/>
    </row>
    <row r="58" spans="2:8" x14ac:dyDescent="0.25">
      <c r="B58" s="70" t="s">
        <v>126</v>
      </c>
      <c r="C58" s="71" t="s">
        <v>317</v>
      </c>
      <c r="D58" s="112" t="s">
        <v>534</v>
      </c>
      <c r="E58" s="132" t="s">
        <v>522</v>
      </c>
      <c r="F58" s="92" t="s">
        <v>524</v>
      </c>
      <c r="G58" s="122" t="s">
        <v>334</v>
      </c>
      <c r="H58" s="92" t="s">
        <v>473</v>
      </c>
    </row>
    <row r="59" spans="2:8" x14ac:dyDescent="0.25">
      <c r="B59" s="70" t="s">
        <v>84</v>
      </c>
      <c r="C59" s="70" t="s">
        <v>391</v>
      </c>
      <c r="D59" s="77" t="s">
        <v>535</v>
      </c>
      <c r="E59" s="132" t="s">
        <v>327</v>
      </c>
      <c r="F59" s="92" t="s">
        <v>293</v>
      </c>
      <c r="G59" s="122" t="s">
        <v>474</v>
      </c>
      <c r="H59" s="92" t="s">
        <v>293</v>
      </c>
    </row>
    <row r="60" spans="2:8" x14ac:dyDescent="0.25">
      <c r="B60" s="70" t="s">
        <v>84</v>
      </c>
      <c r="C60" s="70" t="s">
        <v>299</v>
      </c>
      <c r="D60" s="112" t="s">
        <v>536</v>
      </c>
      <c r="E60" s="132" t="s">
        <v>482</v>
      </c>
      <c r="F60" s="92" t="s">
        <v>313</v>
      </c>
      <c r="G60" s="122" t="s">
        <v>482</v>
      </c>
      <c r="H60" s="92" t="s">
        <v>547</v>
      </c>
    </row>
    <row r="61" spans="2:8" x14ac:dyDescent="0.25">
      <c r="B61" s="70" t="s">
        <v>84</v>
      </c>
      <c r="C61" s="70"/>
      <c r="D61" s="77"/>
      <c r="E61" s="114"/>
      <c r="F61" s="91"/>
      <c r="G61" s="114"/>
      <c r="H61" s="91"/>
    </row>
    <row r="62" spans="2:8" s="44" customFormat="1" x14ac:dyDescent="0.25">
      <c r="B62" s="70"/>
      <c r="C62" s="70"/>
      <c r="D62" s="112"/>
      <c r="E62" s="114"/>
      <c r="F62" s="91"/>
      <c r="G62" s="114"/>
      <c r="H62" s="91"/>
    </row>
    <row r="63" spans="2:8" x14ac:dyDescent="0.25">
      <c r="B63" s="70" t="s">
        <v>74</v>
      </c>
      <c r="C63" s="571"/>
      <c r="D63" s="571"/>
      <c r="E63" s="571"/>
      <c r="F63" s="571"/>
      <c r="G63" s="571"/>
      <c r="H63" s="571"/>
    </row>
    <row r="64" spans="2:8" x14ac:dyDescent="0.25">
      <c r="B64" s="70" t="s">
        <v>75</v>
      </c>
      <c r="C64" s="70" t="s">
        <v>537</v>
      </c>
      <c r="D64" s="70" t="s">
        <v>538</v>
      </c>
      <c r="E64" s="122" t="s">
        <v>338</v>
      </c>
      <c r="F64" s="122" t="s">
        <v>525</v>
      </c>
      <c r="G64" s="122" t="s">
        <v>543</v>
      </c>
      <c r="H64" s="122" t="s">
        <v>548</v>
      </c>
    </row>
    <row r="65" spans="2:8" s="174" customFormat="1" x14ac:dyDescent="0.25">
      <c r="B65" s="70"/>
      <c r="C65" s="70" t="s">
        <v>391</v>
      </c>
      <c r="D65" s="70" t="s">
        <v>539</v>
      </c>
      <c r="E65" s="122"/>
      <c r="F65" s="122"/>
      <c r="G65" s="122"/>
      <c r="H65" s="122"/>
    </row>
    <row r="66" spans="2:8" x14ac:dyDescent="0.25">
      <c r="B66" s="72"/>
      <c r="C66" s="70" t="s">
        <v>299</v>
      </c>
      <c r="D66" s="70" t="s">
        <v>540</v>
      </c>
      <c r="E66" s="122"/>
      <c r="F66" s="122"/>
      <c r="G66" s="122"/>
      <c r="H66" s="122"/>
    </row>
    <row r="67" spans="2:8" s="44" customFormat="1" x14ac:dyDescent="0.25">
      <c r="B67" s="72"/>
      <c r="C67" s="70"/>
      <c r="D67" s="70"/>
      <c r="E67" s="122"/>
      <c r="F67" s="122"/>
      <c r="G67" s="122"/>
      <c r="H67" s="122"/>
    </row>
    <row r="68" spans="2:8" x14ac:dyDescent="0.25">
      <c r="B68" s="70" t="s">
        <v>76</v>
      </c>
      <c r="C68" s="70" t="s">
        <v>340</v>
      </c>
      <c r="D68" s="70" t="s">
        <v>102</v>
      </c>
      <c r="E68" s="122" t="s">
        <v>349</v>
      </c>
      <c r="F68" s="122" t="s">
        <v>526</v>
      </c>
      <c r="G68" s="122" t="s">
        <v>391</v>
      </c>
      <c r="H68" s="122" t="s">
        <v>165</v>
      </c>
    </row>
    <row r="69" spans="2:8" x14ac:dyDescent="0.25">
      <c r="B69" s="72"/>
      <c r="C69" t="s">
        <v>391</v>
      </c>
      <c r="D69" t="s">
        <v>102</v>
      </c>
      <c r="E69" s="122" t="s">
        <v>407</v>
      </c>
      <c r="F69" s="122" t="s">
        <v>527</v>
      </c>
      <c r="G69" s="122" t="s">
        <v>504</v>
      </c>
      <c r="H69" s="122" t="s">
        <v>549</v>
      </c>
    </row>
    <row r="70" spans="2:8" s="44" customFormat="1" x14ac:dyDescent="0.25">
      <c r="B70" s="72"/>
      <c r="C70" s="70" t="s">
        <v>299</v>
      </c>
      <c r="D70" s="122" t="s">
        <v>124</v>
      </c>
      <c r="E70" s="122" t="s">
        <v>528</v>
      </c>
      <c r="F70" s="122" t="s">
        <v>526</v>
      </c>
      <c r="G70" s="122" t="s">
        <v>482</v>
      </c>
      <c r="H70" s="122" t="s">
        <v>550</v>
      </c>
    </row>
    <row r="71" spans="2:8" s="44" customFormat="1" x14ac:dyDescent="0.25">
      <c r="B71" s="72"/>
      <c r="C71" s="70"/>
      <c r="D71" s="122"/>
      <c r="E71" s="122" t="s">
        <v>328</v>
      </c>
      <c r="F71" s="131" t="s">
        <v>124</v>
      </c>
      <c r="G71" s="122" t="s">
        <v>551</v>
      </c>
      <c r="H71" s="122" t="s">
        <v>223</v>
      </c>
    </row>
    <row r="72" spans="2:8" s="44" customFormat="1" x14ac:dyDescent="0.25">
      <c r="B72" s="72"/>
      <c r="C72" s="70"/>
      <c r="D72" s="122"/>
      <c r="E72" s="122"/>
      <c r="F72" s="122"/>
      <c r="G72" s="122" t="s">
        <v>552</v>
      </c>
      <c r="H72" s="122" t="s">
        <v>223</v>
      </c>
    </row>
    <row r="73" spans="2:8" x14ac:dyDescent="0.25">
      <c r="B73" s="72"/>
      <c r="C73" s="70"/>
      <c r="D73" s="70"/>
      <c r="E73" s="122"/>
      <c r="F73" s="122"/>
      <c r="G73" s="114"/>
      <c r="H73" s="114"/>
    </row>
    <row r="74" spans="2:8" x14ac:dyDescent="0.25">
      <c r="B74" s="72" t="s">
        <v>79</v>
      </c>
      <c r="C74" s="67"/>
      <c r="D74" s="67"/>
      <c r="E74" s="122"/>
      <c r="F74" s="128"/>
      <c r="G74" s="114"/>
      <c r="H74" s="114"/>
    </row>
    <row r="75" spans="2:8" x14ac:dyDescent="0.25">
      <c r="B75" s="72"/>
      <c r="C75" s="70"/>
      <c r="D75" s="70"/>
      <c r="E75" s="122"/>
      <c r="F75" s="122"/>
      <c r="G75" s="114"/>
      <c r="H75" s="114"/>
    </row>
    <row r="76" spans="2:8" x14ac:dyDescent="0.25">
      <c r="B76" s="72"/>
      <c r="C76" s="67"/>
      <c r="D76" s="67"/>
      <c r="E76" s="122"/>
      <c r="F76" s="122"/>
      <c r="G76" s="114"/>
      <c r="H76" s="114"/>
    </row>
    <row r="77" spans="2:8" x14ac:dyDescent="0.25">
      <c r="B77" s="70" t="s">
        <v>96</v>
      </c>
      <c r="C77" s="70" t="s">
        <v>541</v>
      </c>
      <c r="D77" s="70" t="s">
        <v>542</v>
      </c>
      <c r="E77" s="122" t="s">
        <v>529</v>
      </c>
      <c r="F77" s="122" t="s">
        <v>531</v>
      </c>
      <c r="G77" s="122"/>
      <c r="H77" s="122"/>
    </row>
    <row r="78" spans="2:8" x14ac:dyDescent="0.25">
      <c r="B78" s="70"/>
      <c r="C78" s="70"/>
      <c r="D78" s="70" t="s">
        <v>221</v>
      </c>
      <c r="E78" s="114"/>
      <c r="F78" s="122" t="s">
        <v>221</v>
      </c>
      <c r="G78" s="114"/>
      <c r="H78" s="114"/>
    </row>
    <row r="79" spans="2:8" x14ac:dyDescent="0.25">
      <c r="B79" s="73"/>
      <c r="C79" s="70" t="s">
        <v>543</v>
      </c>
      <c r="D79" s="70" t="s">
        <v>544</v>
      </c>
      <c r="E79" s="196" t="s">
        <v>484</v>
      </c>
      <c r="F79" s="196" t="s">
        <v>531</v>
      </c>
      <c r="G79" s="116"/>
      <c r="H79" s="116"/>
    </row>
    <row r="80" spans="2:8" x14ac:dyDescent="0.25">
      <c r="B80" s="70"/>
      <c r="C80" s="70"/>
      <c r="D80" s="70"/>
      <c r="E80" s="122"/>
      <c r="F80" s="122" t="s">
        <v>221</v>
      </c>
      <c r="G80" s="114"/>
      <c r="H80" s="114"/>
    </row>
    <row r="81" spans="2:8" x14ac:dyDescent="0.25">
      <c r="B81" s="70"/>
      <c r="C81" s="70"/>
      <c r="D81" s="70"/>
      <c r="E81" s="122" t="s">
        <v>530</v>
      </c>
      <c r="F81" s="196" t="s">
        <v>531</v>
      </c>
      <c r="G81" s="114"/>
      <c r="H81" s="114"/>
    </row>
    <row r="82" spans="2:8" x14ac:dyDescent="0.25">
      <c r="B82" s="66"/>
      <c r="C82" s="66"/>
      <c r="D82" s="195"/>
      <c r="E82" s="66"/>
      <c r="F82" s="66"/>
      <c r="G82" s="66"/>
      <c r="H82" s="66"/>
    </row>
    <row r="83" spans="2:8" x14ac:dyDescent="0.25">
      <c r="B83" s="66"/>
      <c r="C83" s="66"/>
      <c r="D83" s="195"/>
      <c r="E83" s="66"/>
      <c r="F83" s="66"/>
      <c r="G83" s="66"/>
      <c r="H83" s="66"/>
    </row>
    <row r="84" spans="2:8" x14ac:dyDescent="0.25">
      <c r="B84" s="66"/>
      <c r="C84" s="66"/>
      <c r="D84" s="195"/>
      <c r="E84" s="66"/>
      <c r="F84" s="66"/>
      <c r="G84" s="66"/>
      <c r="H84" s="66"/>
    </row>
  </sheetData>
  <mergeCells count="37">
    <mergeCell ref="O7:O8"/>
    <mergeCell ref="A7:A8"/>
    <mergeCell ref="B7:B8"/>
    <mergeCell ref="C7:E7"/>
    <mergeCell ref="J7:L7"/>
    <mergeCell ref="B44:H44"/>
    <mergeCell ref="C45:D45"/>
    <mergeCell ref="E45:F45"/>
    <mergeCell ref="G45:H45"/>
    <mergeCell ref="C46:H46"/>
    <mergeCell ref="C48:D48"/>
    <mergeCell ref="E48:F48"/>
    <mergeCell ref="G48:H48"/>
    <mergeCell ref="C49:D49"/>
    <mergeCell ref="E49:F49"/>
    <mergeCell ref="G49:H49"/>
    <mergeCell ref="E50:F50"/>
    <mergeCell ref="G50:H50"/>
    <mergeCell ref="C51:D51"/>
    <mergeCell ref="E51:F51"/>
    <mergeCell ref="G51:H51"/>
    <mergeCell ref="C57:H57"/>
    <mergeCell ref="C63:H63"/>
    <mergeCell ref="C47:D47"/>
    <mergeCell ref="C52:D52"/>
    <mergeCell ref="E47:F47"/>
    <mergeCell ref="E52:F52"/>
    <mergeCell ref="G47:H47"/>
    <mergeCell ref="G52:H52"/>
    <mergeCell ref="C53:H53"/>
    <mergeCell ref="C54:D54"/>
    <mergeCell ref="E54:F54"/>
    <mergeCell ref="G54:H54"/>
    <mergeCell ref="C55:D55"/>
    <mergeCell ref="E55:F55"/>
    <mergeCell ref="G55:H55"/>
    <mergeCell ref="C50:D50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105"/>
  <sheetViews>
    <sheetView workbookViewId="0">
      <selection activeCell="P62" sqref="P62"/>
    </sheetView>
  </sheetViews>
  <sheetFormatPr defaultColWidth="8.85546875" defaultRowHeight="15" x14ac:dyDescent="0.25"/>
  <cols>
    <col min="1" max="1" width="4.5703125" style="43" customWidth="1"/>
    <col min="2" max="2" width="27.140625" style="43" customWidth="1"/>
    <col min="3" max="3" width="13.5703125" style="43" customWidth="1"/>
    <col min="4" max="4" width="22.5703125" style="43" customWidth="1"/>
    <col min="5" max="5" width="11.7109375" style="43" customWidth="1"/>
    <col min="6" max="6" width="23.7109375" style="43" customWidth="1"/>
    <col min="7" max="7" width="11.7109375" style="43" customWidth="1"/>
    <col min="8" max="8" width="26.85546875" style="43" customWidth="1"/>
    <col min="9" max="16384" width="8.85546875" style="43"/>
  </cols>
  <sheetData>
    <row r="2" spans="1:15" x14ac:dyDescent="0.25">
      <c r="B2" s="62" t="s">
        <v>553</v>
      </c>
    </row>
    <row r="3" spans="1:15" x14ac:dyDescent="0.25">
      <c r="B3" s="62" t="s">
        <v>554</v>
      </c>
    </row>
    <row r="5" spans="1:15" ht="15.75" x14ac:dyDescent="0.25">
      <c r="A5" s="56" t="s">
        <v>56</v>
      </c>
    </row>
    <row r="7" spans="1:15" ht="51" x14ac:dyDescent="0.25">
      <c r="A7" s="582" t="s">
        <v>0</v>
      </c>
      <c r="B7" s="582" t="s">
        <v>1</v>
      </c>
      <c r="C7" s="582" t="s">
        <v>57</v>
      </c>
      <c r="D7" s="582"/>
      <c r="E7" s="582"/>
      <c r="F7" s="59" t="s">
        <v>4</v>
      </c>
      <c r="G7" s="59" t="s">
        <v>25</v>
      </c>
      <c r="H7" s="59" t="s">
        <v>6</v>
      </c>
      <c r="I7" s="59" t="s">
        <v>58</v>
      </c>
      <c r="J7" s="599" t="s">
        <v>41</v>
      </c>
      <c r="K7" s="599"/>
      <c r="L7" s="599"/>
      <c r="M7" s="58" t="s">
        <v>42</v>
      </c>
      <c r="N7" s="63" t="s">
        <v>26</v>
      </c>
      <c r="O7" s="600" t="s">
        <v>703</v>
      </c>
    </row>
    <row r="8" spans="1:15" ht="76.5" x14ac:dyDescent="0.25">
      <c r="A8" s="582"/>
      <c r="B8" s="582"/>
      <c r="C8" s="59" t="s">
        <v>13</v>
      </c>
      <c r="D8" s="59" t="s">
        <v>14</v>
      </c>
      <c r="E8" s="59" t="s">
        <v>15</v>
      </c>
      <c r="F8" s="59" t="s">
        <v>15</v>
      </c>
      <c r="G8" s="59" t="s">
        <v>17</v>
      </c>
      <c r="H8" s="59" t="s">
        <v>18</v>
      </c>
      <c r="I8" s="59" t="s">
        <v>20</v>
      </c>
      <c r="J8" s="59" t="s">
        <v>43</v>
      </c>
      <c r="K8" s="60" t="s">
        <v>14</v>
      </c>
      <c r="L8" s="60" t="s">
        <v>15</v>
      </c>
      <c r="M8" s="60" t="s">
        <v>21</v>
      </c>
      <c r="N8" s="59" t="s">
        <v>19</v>
      </c>
      <c r="O8" s="600"/>
    </row>
    <row r="9" spans="1:15" x14ac:dyDescent="0.25">
      <c r="A9" s="23" t="s">
        <v>62</v>
      </c>
      <c r="B9" s="57"/>
      <c r="C9" s="57"/>
      <c r="D9" s="57"/>
      <c r="E9" s="57"/>
      <c r="F9" s="57"/>
      <c r="G9" s="57"/>
      <c r="H9" s="57"/>
      <c r="I9" s="57"/>
      <c r="J9" s="57"/>
      <c r="K9" s="61"/>
      <c r="L9" s="61"/>
      <c r="M9" s="61"/>
      <c r="N9" s="57"/>
      <c r="O9" s="8"/>
    </row>
    <row r="10" spans="1:15" s="40" customFormat="1" ht="12.75" x14ac:dyDescent="0.2">
      <c r="A10" s="151">
        <v>1</v>
      </c>
      <c r="B10" s="151" t="s">
        <v>123</v>
      </c>
      <c r="C10" s="152">
        <v>0.9</v>
      </c>
      <c r="D10" s="153">
        <v>100</v>
      </c>
      <c r="E10" s="154"/>
      <c r="F10" s="154">
        <v>4</v>
      </c>
      <c r="G10" s="154">
        <v>109</v>
      </c>
      <c r="H10" s="154">
        <v>107</v>
      </c>
      <c r="I10" s="156">
        <v>43.76</v>
      </c>
      <c r="J10" s="152">
        <f>(((C10*92)/100)*I10)/100</f>
        <v>0.36233279999999995</v>
      </c>
      <c r="K10" s="153">
        <v>100</v>
      </c>
      <c r="L10" s="154"/>
      <c r="M10" s="152">
        <v>4.0999999999999996</v>
      </c>
      <c r="N10" s="154">
        <v>679</v>
      </c>
      <c r="O10" s="154">
        <f>SUM(E10+L10)</f>
        <v>0</v>
      </c>
    </row>
    <row r="11" spans="1:15" s="40" customFormat="1" ht="12.75" x14ac:dyDescent="0.2">
      <c r="A11" s="24">
        <v>2</v>
      </c>
      <c r="B11" s="24" t="s">
        <v>555</v>
      </c>
      <c r="C11" s="13">
        <v>0.91</v>
      </c>
      <c r="D11" s="12">
        <f>(C11*100)/C$10</f>
        <v>101.11111111111111</v>
      </c>
      <c r="E11" s="11"/>
      <c r="F11" s="214">
        <v>7</v>
      </c>
      <c r="G11" s="11">
        <v>106</v>
      </c>
      <c r="H11" s="214">
        <v>108</v>
      </c>
      <c r="I11" s="101">
        <v>43.7</v>
      </c>
      <c r="J11" s="15">
        <f>(((C11*92)/100)*I11)/100</f>
        <v>0.36585639999999997</v>
      </c>
      <c r="K11" s="12">
        <f>(J11*100)/J$10</f>
        <v>100.97247613243958</v>
      </c>
      <c r="L11" s="11"/>
      <c r="M11" s="102">
        <v>4.0999999999999996</v>
      </c>
      <c r="N11" s="280">
        <v>671</v>
      </c>
      <c r="O11" s="17">
        <f>SUM(E11+L11)</f>
        <v>0</v>
      </c>
    </row>
    <row r="12" spans="1:15" s="40" customFormat="1" ht="12.75" x14ac:dyDescent="0.2">
      <c r="A12" s="24">
        <v>3</v>
      </c>
      <c r="B12" s="24" t="s">
        <v>556</v>
      </c>
      <c r="C12" s="13">
        <v>0.93</v>
      </c>
      <c r="D12" s="100">
        <f t="shared" ref="D12:D20" si="0">(C12*100)/C$10</f>
        <v>103.33333333333333</v>
      </c>
      <c r="E12" s="11"/>
      <c r="F12" s="214">
        <v>8</v>
      </c>
      <c r="G12" s="11">
        <v>101</v>
      </c>
      <c r="H12" s="214">
        <v>108</v>
      </c>
      <c r="I12" s="101">
        <v>43.31</v>
      </c>
      <c r="J12" s="102">
        <f t="shared" ref="J12:J17" si="1">(((C12*92)/100)*I12)/100</f>
        <v>0.37056036000000003</v>
      </c>
      <c r="K12" s="100">
        <f t="shared" ref="K12:K20" si="2">(J12*100)/J$10</f>
        <v>102.27071907373556</v>
      </c>
      <c r="L12" s="11"/>
      <c r="M12" s="102">
        <v>4.5999999999999996</v>
      </c>
      <c r="N12" s="280">
        <v>652</v>
      </c>
      <c r="O12" s="17">
        <f>SUM(E12+L12)</f>
        <v>0</v>
      </c>
    </row>
    <row r="13" spans="1:15" s="40" customFormat="1" ht="12.75" x14ac:dyDescent="0.2">
      <c r="A13" s="24">
        <v>4</v>
      </c>
      <c r="B13" s="24" t="s">
        <v>557</v>
      </c>
      <c r="C13" s="13">
        <v>1.01</v>
      </c>
      <c r="D13" s="100">
        <f t="shared" si="0"/>
        <v>112.22222222222221</v>
      </c>
      <c r="E13" s="194"/>
      <c r="F13" s="214">
        <v>8</v>
      </c>
      <c r="G13" s="194">
        <v>105</v>
      </c>
      <c r="H13" s="214">
        <v>108</v>
      </c>
      <c r="I13" s="101">
        <v>45.09</v>
      </c>
      <c r="J13" s="102">
        <f t="shared" si="1"/>
        <v>0.41897628000000003</v>
      </c>
      <c r="K13" s="100">
        <f t="shared" si="2"/>
        <v>115.63299817184647</v>
      </c>
      <c r="L13" s="194"/>
      <c r="M13" s="102">
        <v>4.5999999999999996</v>
      </c>
      <c r="N13" s="280">
        <v>652</v>
      </c>
      <c r="O13" s="104">
        <f t="shared" ref="O13:O20" si="3">SUM(E13+L13)</f>
        <v>0</v>
      </c>
    </row>
    <row r="14" spans="1:15" s="40" customFormat="1" ht="12.75" x14ac:dyDescent="0.2">
      <c r="A14" s="24">
        <v>5</v>
      </c>
      <c r="B14" s="24" t="s">
        <v>558</v>
      </c>
      <c r="C14" s="13">
        <v>0.82</v>
      </c>
      <c r="D14" s="100">
        <f t="shared" si="0"/>
        <v>91.111111111111114</v>
      </c>
      <c r="E14" s="194"/>
      <c r="F14" s="214">
        <v>7</v>
      </c>
      <c r="G14" s="194">
        <v>107</v>
      </c>
      <c r="H14" s="214">
        <v>109</v>
      </c>
      <c r="I14" s="101">
        <v>45.74</v>
      </c>
      <c r="J14" s="102">
        <f t="shared" si="1"/>
        <v>0.34506256000000002</v>
      </c>
      <c r="K14" s="100">
        <f t="shared" si="2"/>
        <v>95.233597399959393</v>
      </c>
      <c r="L14" s="194"/>
      <c r="M14" s="102">
        <v>4.0999999999999996</v>
      </c>
      <c r="N14" s="280">
        <v>654</v>
      </c>
      <c r="O14" s="104">
        <f t="shared" si="3"/>
        <v>0</v>
      </c>
    </row>
    <row r="15" spans="1:15" s="40" customFormat="1" ht="12.75" x14ac:dyDescent="0.2">
      <c r="A15" s="24">
        <v>6</v>
      </c>
      <c r="B15" s="24" t="s">
        <v>559</v>
      </c>
      <c r="C15" s="13">
        <v>0.94</v>
      </c>
      <c r="D15" s="100">
        <f t="shared" si="0"/>
        <v>104.44444444444444</v>
      </c>
      <c r="E15" s="214"/>
      <c r="F15" s="214">
        <v>7</v>
      </c>
      <c r="G15" s="214">
        <v>107</v>
      </c>
      <c r="H15" s="214">
        <v>108</v>
      </c>
      <c r="I15" s="101">
        <v>48.08</v>
      </c>
      <c r="J15" s="102">
        <f t="shared" ref="J15:J16" si="4">(((C15*92)/100)*I15)/100</f>
        <v>0.41579583999999997</v>
      </c>
      <c r="K15" s="100">
        <f t="shared" ref="K15:K16" si="5">(J15*100)/J$10</f>
        <v>114.75523055047736</v>
      </c>
      <c r="L15" s="214"/>
      <c r="M15" s="102">
        <v>4.5</v>
      </c>
      <c r="N15" s="280">
        <v>672</v>
      </c>
      <c r="O15" s="104">
        <f t="shared" si="3"/>
        <v>0</v>
      </c>
    </row>
    <row r="16" spans="1:15" s="40" customFormat="1" ht="12.75" x14ac:dyDescent="0.2">
      <c r="A16" s="24">
        <v>7</v>
      </c>
      <c r="B16" s="24" t="s">
        <v>560</v>
      </c>
      <c r="C16" s="13">
        <v>0.81</v>
      </c>
      <c r="D16" s="100">
        <f t="shared" si="0"/>
        <v>90</v>
      </c>
      <c r="E16" s="214"/>
      <c r="F16" s="214">
        <v>6</v>
      </c>
      <c r="G16" s="214">
        <v>107</v>
      </c>
      <c r="H16" s="214">
        <v>109</v>
      </c>
      <c r="I16" s="101">
        <v>48.78</v>
      </c>
      <c r="J16" s="102">
        <f t="shared" si="4"/>
        <v>0.36350856000000009</v>
      </c>
      <c r="K16" s="100">
        <f t="shared" si="5"/>
        <v>100.32449725776968</v>
      </c>
      <c r="L16" s="214"/>
      <c r="M16" s="102">
        <v>4.3</v>
      </c>
      <c r="N16" s="280">
        <v>684</v>
      </c>
      <c r="O16" s="104">
        <f t="shared" si="3"/>
        <v>0</v>
      </c>
    </row>
    <row r="17" spans="1:16" s="40" customFormat="1" ht="12.75" x14ac:dyDescent="0.2">
      <c r="A17" s="24">
        <v>8</v>
      </c>
      <c r="B17" s="24" t="s">
        <v>561</v>
      </c>
      <c r="C17" s="13">
        <v>0.78</v>
      </c>
      <c r="D17" s="100">
        <f t="shared" si="0"/>
        <v>86.666666666666671</v>
      </c>
      <c r="E17" s="194"/>
      <c r="F17" s="214">
        <v>6</v>
      </c>
      <c r="G17" s="194">
        <v>100</v>
      </c>
      <c r="H17" s="214">
        <v>109</v>
      </c>
      <c r="I17" s="101">
        <v>43.83</v>
      </c>
      <c r="J17" s="102">
        <f t="shared" si="1"/>
        <v>0.31452407999999998</v>
      </c>
      <c r="K17" s="100">
        <f>(J17*100)/J$10</f>
        <v>86.805301645338218</v>
      </c>
      <c r="L17" s="194"/>
      <c r="M17" s="102">
        <v>5.5</v>
      </c>
      <c r="N17" s="280">
        <v>675</v>
      </c>
      <c r="O17" s="104">
        <f t="shared" si="3"/>
        <v>0</v>
      </c>
    </row>
    <row r="18" spans="1:16" s="40" customFormat="1" ht="12.75" x14ac:dyDescent="0.2">
      <c r="A18" s="24">
        <v>9</v>
      </c>
      <c r="B18" s="24" t="s">
        <v>263</v>
      </c>
      <c r="C18" s="13">
        <v>0.81</v>
      </c>
      <c r="D18" s="100">
        <f t="shared" si="0"/>
        <v>90</v>
      </c>
      <c r="E18" s="280"/>
      <c r="F18" s="280">
        <v>4</v>
      </c>
      <c r="G18" s="280">
        <v>112</v>
      </c>
      <c r="H18" s="280">
        <v>109</v>
      </c>
      <c r="I18" s="101">
        <v>41.94</v>
      </c>
      <c r="J18" s="102">
        <f t="shared" ref="J18:J19" si="6">(((C18*92)/100)*I18)/100</f>
        <v>0.31253688000000002</v>
      </c>
      <c r="K18" s="100">
        <f t="shared" ref="K18:K19" si="7">(J18*100)/J$10</f>
        <v>86.256855575868386</v>
      </c>
      <c r="L18" s="280"/>
      <c r="M18" s="102">
        <v>4.9000000000000004</v>
      </c>
      <c r="N18" s="280">
        <v>677</v>
      </c>
      <c r="O18" s="104">
        <f t="shared" si="3"/>
        <v>0</v>
      </c>
    </row>
    <row r="19" spans="1:16" s="40" customFormat="1" ht="12.75" x14ac:dyDescent="0.2">
      <c r="A19" s="24">
        <v>10</v>
      </c>
      <c r="B19" s="24" t="s">
        <v>264</v>
      </c>
      <c r="C19" s="13">
        <v>0.84</v>
      </c>
      <c r="D19" s="100">
        <f t="shared" si="0"/>
        <v>93.333333333333329</v>
      </c>
      <c r="E19" s="280"/>
      <c r="F19" s="280">
        <v>3</v>
      </c>
      <c r="G19" s="280">
        <v>113</v>
      </c>
      <c r="H19" s="280">
        <v>106</v>
      </c>
      <c r="I19" s="101">
        <v>45.33</v>
      </c>
      <c r="J19" s="102">
        <f t="shared" si="6"/>
        <v>0.35031023999999999</v>
      </c>
      <c r="K19" s="100">
        <f t="shared" si="7"/>
        <v>96.681901279707517</v>
      </c>
      <c r="L19" s="280"/>
      <c r="M19" s="102">
        <v>4.9000000000000004</v>
      </c>
      <c r="N19" s="280">
        <v>694</v>
      </c>
      <c r="O19" s="104">
        <f t="shared" si="3"/>
        <v>0</v>
      </c>
    </row>
    <row r="20" spans="1:16" s="40" customFormat="1" ht="12.75" x14ac:dyDescent="0.2">
      <c r="A20" s="24">
        <v>11</v>
      </c>
      <c r="B20" s="24" t="s">
        <v>265</v>
      </c>
      <c r="C20" s="13">
        <v>1.1299999999999999</v>
      </c>
      <c r="D20" s="100">
        <f t="shared" si="0"/>
        <v>125.55555555555554</v>
      </c>
      <c r="E20" s="11"/>
      <c r="F20" s="214">
        <v>4</v>
      </c>
      <c r="G20" s="11">
        <v>106</v>
      </c>
      <c r="H20" s="214">
        <v>107</v>
      </c>
      <c r="I20" s="101">
        <v>47.28</v>
      </c>
      <c r="J20" s="15">
        <f>(((C20*92)/100)*I20)/100</f>
        <v>0.49152287999999994</v>
      </c>
      <c r="K20" s="100">
        <f t="shared" si="2"/>
        <v>135.65508836075563</v>
      </c>
      <c r="L20" s="11"/>
      <c r="M20" s="102">
        <v>4.5999999999999996</v>
      </c>
      <c r="N20" s="280">
        <v>685</v>
      </c>
      <c r="O20" s="104">
        <f t="shared" si="3"/>
        <v>0</v>
      </c>
    </row>
    <row r="21" spans="1:16" s="40" customFormat="1" ht="12.75" x14ac:dyDescent="0.2"/>
    <row r="22" spans="1:16" s="40" customFormat="1" ht="12.75" x14ac:dyDescent="0.2">
      <c r="A22" s="64" t="s">
        <v>142</v>
      </c>
      <c r="B22" s="57"/>
      <c r="C22" s="57"/>
      <c r="D22" s="57"/>
      <c r="E22" s="57"/>
      <c r="F22" s="57"/>
      <c r="G22" s="57"/>
      <c r="H22" s="57"/>
      <c r="I22" s="57"/>
      <c r="J22" s="57"/>
      <c r="K22" s="61"/>
      <c r="L22" s="61"/>
      <c r="M22" s="61"/>
      <c r="N22" s="57"/>
      <c r="O22" s="8"/>
    </row>
    <row r="23" spans="1:16" s="40" customFormat="1" ht="12.75" x14ac:dyDescent="0.2">
      <c r="A23" s="151">
        <v>1</v>
      </c>
      <c r="B23" s="151" t="s">
        <v>123</v>
      </c>
      <c r="C23" s="152">
        <v>2.54</v>
      </c>
      <c r="D23" s="153">
        <v>100</v>
      </c>
      <c r="E23" s="154"/>
      <c r="F23" s="154">
        <v>5</v>
      </c>
      <c r="G23" s="154">
        <v>127</v>
      </c>
      <c r="H23" s="154">
        <v>109</v>
      </c>
      <c r="I23" s="156">
        <v>37.82</v>
      </c>
      <c r="J23" s="152">
        <f>(((C23*92)/100)*I23)/100</f>
        <v>0.88377776000000008</v>
      </c>
      <c r="K23" s="153">
        <v>100</v>
      </c>
      <c r="L23" s="154"/>
      <c r="M23" s="152">
        <v>4</v>
      </c>
      <c r="N23" s="154">
        <v>680</v>
      </c>
      <c r="O23" s="154">
        <f>SUM(E23+L23)</f>
        <v>0</v>
      </c>
    </row>
    <row r="24" spans="1:16" s="40" customFormat="1" ht="12.75" x14ac:dyDescent="0.2">
      <c r="A24" s="24">
        <v>2</v>
      </c>
      <c r="B24" s="24" t="s">
        <v>555</v>
      </c>
      <c r="C24" s="13">
        <v>2.41</v>
      </c>
      <c r="D24" s="12">
        <f>(C24*100)/C$23</f>
        <v>94.881889763779526</v>
      </c>
      <c r="E24" s="11"/>
      <c r="F24" s="214">
        <v>7</v>
      </c>
      <c r="G24" s="11">
        <v>124</v>
      </c>
      <c r="H24" s="214">
        <v>109</v>
      </c>
      <c r="I24" s="101">
        <v>39.47</v>
      </c>
      <c r="J24" s="15">
        <f>(((C24*92)/100)*I24)/100</f>
        <v>0.87512884000000002</v>
      </c>
      <c r="K24" s="12">
        <f>(J24*100)/J$23</f>
        <v>99.021369354214116</v>
      </c>
      <c r="L24" s="11"/>
      <c r="M24" s="13">
        <v>4.0999999999999996</v>
      </c>
      <c r="N24" s="280">
        <v>679</v>
      </c>
      <c r="O24" s="17">
        <f>SUM(E24+L24)</f>
        <v>0</v>
      </c>
    </row>
    <row r="25" spans="1:16" s="40" customFormat="1" ht="12.75" x14ac:dyDescent="0.2">
      <c r="A25" s="24">
        <v>3</v>
      </c>
      <c r="B25" s="24" t="s">
        <v>556</v>
      </c>
      <c r="C25" s="13">
        <v>2.12</v>
      </c>
      <c r="D25" s="100">
        <f t="shared" ref="D25:D33" si="8">(C25*100)/C$23</f>
        <v>83.464566929133852</v>
      </c>
      <c r="E25" s="194"/>
      <c r="F25" s="214">
        <v>7</v>
      </c>
      <c r="G25" s="194">
        <v>127</v>
      </c>
      <c r="H25" s="214">
        <v>109</v>
      </c>
      <c r="I25" s="101">
        <v>39.880000000000003</v>
      </c>
      <c r="J25" s="102">
        <f t="shared" ref="J25:J33" si="9">(((C25*92)/100)*I25)/100</f>
        <v>0.77781951999999999</v>
      </c>
      <c r="K25" s="100">
        <f t="shared" ref="K25:K33" si="10">(J25*100)/J$23</f>
        <v>88.010759628076627</v>
      </c>
      <c r="L25" s="194"/>
      <c r="M25" s="13">
        <v>4.3</v>
      </c>
      <c r="N25" s="280">
        <v>679</v>
      </c>
      <c r="O25" s="104">
        <f t="shared" ref="O25:O33" si="11">SUM(E25+L25)</f>
        <v>0</v>
      </c>
      <c r="P25" s="40" t="s">
        <v>564</v>
      </c>
    </row>
    <row r="26" spans="1:16" s="40" customFormat="1" ht="12.75" x14ac:dyDescent="0.2">
      <c r="A26" s="24">
        <v>4</v>
      </c>
      <c r="B26" s="24" t="s">
        <v>557</v>
      </c>
      <c r="C26" s="13">
        <v>2.0299999999999998</v>
      </c>
      <c r="D26" s="100">
        <f t="shared" si="8"/>
        <v>79.921259842519675</v>
      </c>
      <c r="E26" s="194"/>
      <c r="F26" s="214">
        <v>7</v>
      </c>
      <c r="G26" s="194">
        <v>127</v>
      </c>
      <c r="H26" s="214">
        <v>109</v>
      </c>
      <c r="I26" s="101">
        <v>39.549999999999997</v>
      </c>
      <c r="J26" s="102">
        <f>(((C26*92)/100)*I26)/100</f>
        <v>0.73863579999999984</v>
      </c>
      <c r="K26" s="100">
        <f t="shared" si="10"/>
        <v>83.577097482063792</v>
      </c>
      <c r="L26" s="194"/>
      <c r="M26" s="13">
        <v>4.2</v>
      </c>
      <c r="N26" s="280">
        <v>674</v>
      </c>
      <c r="O26" s="104">
        <f t="shared" si="11"/>
        <v>0</v>
      </c>
      <c r="P26" s="40" t="s">
        <v>563</v>
      </c>
    </row>
    <row r="27" spans="1:16" s="40" customFormat="1" ht="12.75" x14ac:dyDescent="0.2">
      <c r="A27" s="24">
        <v>5</v>
      </c>
      <c r="B27" s="24" t="s">
        <v>558</v>
      </c>
      <c r="C27" s="13">
        <v>2.6</v>
      </c>
      <c r="D27" s="100">
        <f t="shared" si="8"/>
        <v>102.36220472440945</v>
      </c>
      <c r="E27" s="194"/>
      <c r="F27" s="214">
        <v>7</v>
      </c>
      <c r="G27" s="194">
        <v>129</v>
      </c>
      <c r="H27" s="214">
        <v>109</v>
      </c>
      <c r="I27" s="101">
        <v>41.78</v>
      </c>
      <c r="J27" s="102">
        <f t="shared" si="9"/>
        <v>0.99937760000000009</v>
      </c>
      <c r="K27" s="100">
        <f t="shared" si="10"/>
        <v>113.0801933735015</v>
      </c>
      <c r="L27" s="194"/>
      <c r="M27" s="13">
        <v>4.0999999999999996</v>
      </c>
      <c r="N27" s="280">
        <v>685</v>
      </c>
      <c r="O27" s="104">
        <f t="shared" si="11"/>
        <v>0</v>
      </c>
    </row>
    <row r="28" spans="1:16" s="40" customFormat="1" ht="12.75" x14ac:dyDescent="0.2">
      <c r="A28" s="24">
        <v>6</v>
      </c>
      <c r="B28" s="24" t="s">
        <v>559</v>
      </c>
      <c r="C28" s="13">
        <v>1.96</v>
      </c>
      <c r="D28" s="100">
        <f t="shared" si="8"/>
        <v>77.165354330708666</v>
      </c>
      <c r="E28" s="214"/>
      <c r="F28" s="214">
        <v>7</v>
      </c>
      <c r="G28" s="214">
        <v>128</v>
      </c>
      <c r="H28" s="214">
        <v>109</v>
      </c>
      <c r="I28" s="101">
        <v>42.26</v>
      </c>
      <c r="J28" s="102">
        <f t="shared" si="9"/>
        <v>0.76203231999999999</v>
      </c>
      <c r="K28" s="100">
        <f t="shared" si="10"/>
        <v>86.224428186561283</v>
      </c>
      <c r="L28" s="214"/>
      <c r="M28" s="13">
        <v>4.5</v>
      </c>
      <c r="N28" s="280">
        <v>691</v>
      </c>
      <c r="O28" s="104">
        <f t="shared" si="11"/>
        <v>0</v>
      </c>
      <c r="P28" s="40" t="s">
        <v>564</v>
      </c>
    </row>
    <row r="29" spans="1:16" s="40" customFormat="1" ht="12.75" x14ac:dyDescent="0.2">
      <c r="A29" s="24">
        <v>7</v>
      </c>
      <c r="B29" s="24" t="s">
        <v>560</v>
      </c>
      <c r="C29" s="13">
        <v>2.48</v>
      </c>
      <c r="D29" s="100">
        <f t="shared" si="8"/>
        <v>97.637795275590548</v>
      </c>
      <c r="E29" s="214"/>
      <c r="F29" s="214">
        <v>7</v>
      </c>
      <c r="G29" s="214">
        <v>129</v>
      </c>
      <c r="H29" s="214">
        <v>109</v>
      </c>
      <c r="I29" s="101">
        <v>38.159999999999997</v>
      </c>
      <c r="J29" s="102">
        <f t="shared" si="9"/>
        <v>0.87065855999999997</v>
      </c>
      <c r="K29" s="100">
        <f t="shared" si="10"/>
        <v>98.515554408157982</v>
      </c>
      <c r="L29" s="214"/>
      <c r="M29" s="13">
        <v>4.8</v>
      </c>
      <c r="N29" s="280">
        <v>682</v>
      </c>
      <c r="O29" s="104">
        <f t="shared" si="11"/>
        <v>0</v>
      </c>
    </row>
    <row r="30" spans="1:16" s="40" customFormat="1" ht="12.75" x14ac:dyDescent="0.2">
      <c r="A30" s="24">
        <v>8</v>
      </c>
      <c r="B30" s="24" t="s">
        <v>561</v>
      </c>
      <c r="C30" s="13">
        <v>2.1</v>
      </c>
      <c r="D30" s="100">
        <f t="shared" si="8"/>
        <v>82.677165354330711</v>
      </c>
      <c r="E30" s="11"/>
      <c r="F30" s="214">
        <v>7</v>
      </c>
      <c r="G30" s="11">
        <v>128</v>
      </c>
      <c r="H30" s="214">
        <v>109</v>
      </c>
      <c r="I30" s="101">
        <v>36.520000000000003</v>
      </c>
      <c r="J30" s="102">
        <f t="shared" si="9"/>
        <v>0.70556640000000015</v>
      </c>
      <c r="K30" s="100">
        <f t="shared" si="10"/>
        <v>79.835274424647224</v>
      </c>
      <c r="L30" s="11"/>
      <c r="M30" s="13">
        <v>4.2</v>
      </c>
      <c r="N30" s="280">
        <v>686</v>
      </c>
      <c r="O30" s="104">
        <f t="shared" si="11"/>
        <v>0</v>
      </c>
      <c r="P30" s="40" t="s">
        <v>564</v>
      </c>
    </row>
    <row r="31" spans="1:16" s="40" customFormat="1" ht="12.75" x14ac:dyDescent="0.2">
      <c r="A31" s="24">
        <v>9</v>
      </c>
      <c r="B31" s="24" t="s">
        <v>263</v>
      </c>
      <c r="C31" s="13">
        <v>2.58</v>
      </c>
      <c r="D31" s="100">
        <f t="shared" si="8"/>
        <v>101.5748031496063</v>
      </c>
      <c r="E31" s="280"/>
      <c r="F31" s="280">
        <v>5</v>
      </c>
      <c r="G31" s="280">
        <v>116</v>
      </c>
      <c r="H31" s="280">
        <v>109</v>
      </c>
      <c r="I31" s="101">
        <v>38.21</v>
      </c>
      <c r="J31" s="102">
        <f t="shared" ref="J31:J32" si="12">(((C31*92)/100)*I31)/100</f>
        <v>0.90695256000000013</v>
      </c>
      <c r="K31" s="100">
        <f t="shared" ref="K31:K32" si="13">(J31*100)/J$23</f>
        <v>102.62224294940394</v>
      </c>
      <c r="L31" s="280"/>
      <c r="M31" s="13">
        <v>3.7</v>
      </c>
      <c r="N31" s="280">
        <v>681</v>
      </c>
      <c r="O31" s="104">
        <f t="shared" ref="O31:O32" si="14">SUM(E31+L31)</f>
        <v>0</v>
      </c>
    </row>
    <row r="32" spans="1:16" s="40" customFormat="1" ht="12.75" x14ac:dyDescent="0.2">
      <c r="A32" s="24">
        <v>10</v>
      </c>
      <c r="B32" s="24" t="s">
        <v>264</v>
      </c>
      <c r="C32" s="409">
        <v>1.22</v>
      </c>
      <c r="D32" s="100">
        <f t="shared" si="8"/>
        <v>48.031496062992126</v>
      </c>
      <c r="E32" s="280"/>
      <c r="F32" s="280">
        <v>5</v>
      </c>
      <c r="G32" s="280">
        <v>120</v>
      </c>
      <c r="H32" s="280">
        <v>109</v>
      </c>
      <c r="I32" s="101">
        <v>37.9</v>
      </c>
      <c r="J32" s="102">
        <f t="shared" si="12"/>
        <v>0.42538959999999998</v>
      </c>
      <c r="K32" s="100">
        <f t="shared" si="13"/>
        <v>48.133096266192524</v>
      </c>
      <c r="L32" s="280"/>
      <c r="M32" s="13">
        <v>4.5</v>
      </c>
      <c r="N32" s="280">
        <v>685</v>
      </c>
      <c r="O32" s="411">
        <f t="shared" si="14"/>
        <v>0</v>
      </c>
      <c r="P32" s="40" t="s">
        <v>562</v>
      </c>
    </row>
    <row r="33" spans="1:16" s="40" customFormat="1" ht="12.75" x14ac:dyDescent="0.2">
      <c r="A33" s="24">
        <v>11</v>
      </c>
      <c r="B33" s="24" t="s">
        <v>265</v>
      </c>
      <c r="C33" s="409">
        <v>1.23</v>
      </c>
      <c r="D33" s="100">
        <f t="shared" si="8"/>
        <v>48.425196850393704</v>
      </c>
      <c r="E33" s="11"/>
      <c r="F33" s="214">
        <v>5</v>
      </c>
      <c r="G33" s="11">
        <v>118</v>
      </c>
      <c r="H33" s="214">
        <v>109</v>
      </c>
      <c r="I33" s="101">
        <v>37.24</v>
      </c>
      <c r="J33" s="102">
        <f t="shared" si="9"/>
        <v>0.42140783999999998</v>
      </c>
      <c r="K33" s="100">
        <f t="shared" si="10"/>
        <v>47.682557660197283</v>
      </c>
      <c r="L33" s="11"/>
      <c r="M33" s="13">
        <v>4</v>
      </c>
      <c r="N33" s="280">
        <v>683</v>
      </c>
      <c r="O33" s="411">
        <f t="shared" si="11"/>
        <v>0</v>
      </c>
    </row>
    <row r="34" spans="1:16" s="40" customFormat="1" ht="12.75" x14ac:dyDescent="0.2"/>
    <row r="35" spans="1:16" s="40" customFormat="1" ht="12.75" x14ac:dyDescent="0.2">
      <c r="A35" s="55" t="s">
        <v>52</v>
      </c>
      <c r="B35" s="57"/>
      <c r="C35" s="57"/>
      <c r="D35" s="57"/>
      <c r="E35" s="57"/>
      <c r="F35" s="57"/>
      <c r="G35" s="57"/>
      <c r="H35" s="57"/>
      <c r="I35" s="57"/>
      <c r="J35" s="57"/>
      <c r="K35" s="61"/>
      <c r="L35" s="61"/>
      <c r="M35" s="61"/>
      <c r="N35" s="57"/>
      <c r="O35" s="8"/>
    </row>
    <row r="36" spans="1:16" s="40" customFormat="1" ht="12.75" x14ac:dyDescent="0.2">
      <c r="A36" s="151">
        <v>1</v>
      </c>
      <c r="B36" s="151" t="s">
        <v>123</v>
      </c>
      <c r="C36" s="152">
        <v>1.01</v>
      </c>
      <c r="D36" s="153">
        <v>100</v>
      </c>
      <c r="E36" s="154"/>
      <c r="F36" s="168">
        <v>9</v>
      </c>
      <c r="G36" s="168">
        <v>103</v>
      </c>
      <c r="H36" s="154">
        <v>130</v>
      </c>
      <c r="I36" s="156">
        <v>43.7</v>
      </c>
      <c r="J36" s="152">
        <f>(((C36*92)/100)*I36)/100</f>
        <v>0.4060604000000001</v>
      </c>
      <c r="K36" s="153">
        <v>100</v>
      </c>
      <c r="L36" s="154"/>
      <c r="M36" s="152">
        <v>4.5999999999999996</v>
      </c>
      <c r="N36" s="154">
        <v>671</v>
      </c>
      <c r="O36" s="154">
        <f>SUM(E36+L36)</f>
        <v>0</v>
      </c>
    </row>
    <row r="37" spans="1:16" s="40" customFormat="1" ht="12.75" x14ac:dyDescent="0.2">
      <c r="A37" s="24">
        <v>2</v>
      </c>
      <c r="B37" s="24" t="s">
        <v>555</v>
      </c>
      <c r="C37" s="13">
        <v>0.99</v>
      </c>
      <c r="D37" s="12">
        <f>(C37*100)/C$36</f>
        <v>98.019801980198025</v>
      </c>
      <c r="E37" s="11"/>
      <c r="F37" s="93">
        <v>9</v>
      </c>
      <c r="G37" s="93">
        <v>94</v>
      </c>
      <c r="H37" s="214">
        <v>132</v>
      </c>
      <c r="I37" s="101">
        <v>43.31</v>
      </c>
      <c r="J37" s="15">
        <f>(((C37*92)/100)*I37)/100</f>
        <v>0.39446747999999998</v>
      </c>
      <c r="K37" s="12">
        <f>(J37*100)/J$36</f>
        <v>97.145025715386154</v>
      </c>
      <c r="L37" s="11"/>
      <c r="M37" s="13">
        <v>4.3</v>
      </c>
      <c r="N37" s="280">
        <v>652</v>
      </c>
      <c r="O37" s="17">
        <f>SUM(E37+L37)</f>
        <v>0</v>
      </c>
    </row>
    <row r="38" spans="1:16" s="40" customFormat="1" ht="12.75" x14ac:dyDescent="0.2">
      <c r="A38" s="24">
        <v>3</v>
      </c>
      <c r="B38" s="24" t="s">
        <v>556</v>
      </c>
      <c r="C38" s="13">
        <v>1.27</v>
      </c>
      <c r="D38" s="100">
        <f t="shared" ref="D38:D46" si="15">(C38*100)/C$36</f>
        <v>125.74257425742574</v>
      </c>
      <c r="E38" s="194"/>
      <c r="F38" s="93">
        <v>9</v>
      </c>
      <c r="G38" s="93">
        <v>95</v>
      </c>
      <c r="H38" s="214">
        <v>131</v>
      </c>
      <c r="I38" s="101">
        <v>45.09</v>
      </c>
      <c r="J38" s="102">
        <f t="shared" ref="J38:J46" si="16">(((C38*92)/100)*I38)/100</f>
        <v>0.52683156000000009</v>
      </c>
      <c r="K38" s="100">
        <f t="shared" ref="K38:K46" si="17">(J38*100)/J$36</f>
        <v>129.74216643632326</v>
      </c>
      <c r="L38" s="194"/>
      <c r="M38" s="13">
        <v>4.7</v>
      </c>
      <c r="N38" s="280">
        <v>652</v>
      </c>
      <c r="O38" s="104">
        <f t="shared" ref="O38:O46" si="18">SUM(E38+L38)</f>
        <v>0</v>
      </c>
    </row>
    <row r="39" spans="1:16" s="40" customFormat="1" ht="12.75" x14ac:dyDescent="0.2">
      <c r="A39" s="24">
        <v>4</v>
      </c>
      <c r="B39" s="24" t="s">
        <v>557</v>
      </c>
      <c r="C39" s="13">
        <v>1.27</v>
      </c>
      <c r="D39" s="100">
        <f t="shared" si="15"/>
        <v>125.74257425742574</v>
      </c>
      <c r="E39" s="194"/>
      <c r="F39" s="93">
        <v>9</v>
      </c>
      <c r="G39" s="93">
        <v>93</v>
      </c>
      <c r="H39" s="214">
        <v>132</v>
      </c>
      <c r="I39" s="101">
        <v>45.74</v>
      </c>
      <c r="J39" s="102">
        <f t="shared" si="16"/>
        <v>0.53442616000000009</v>
      </c>
      <c r="K39" s="100">
        <f t="shared" si="17"/>
        <v>131.61247932573576</v>
      </c>
      <c r="L39" s="194"/>
      <c r="M39" s="13">
        <v>4.4000000000000004</v>
      </c>
      <c r="N39" s="280">
        <v>654</v>
      </c>
      <c r="O39" s="104">
        <f>SUM(E39+L39)</f>
        <v>0</v>
      </c>
    </row>
    <row r="40" spans="1:16" s="40" customFormat="1" ht="12.75" x14ac:dyDescent="0.2">
      <c r="A40" s="24">
        <v>5</v>
      </c>
      <c r="B40" s="24" t="s">
        <v>558</v>
      </c>
      <c r="C40" s="13">
        <v>1.03</v>
      </c>
      <c r="D40" s="100">
        <f t="shared" si="15"/>
        <v>101.98019801980197</v>
      </c>
      <c r="E40" s="194"/>
      <c r="F40" s="93">
        <v>9</v>
      </c>
      <c r="G40" s="93">
        <v>95</v>
      </c>
      <c r="H40" s="214">
        <v>130</v>
      </c>
      <c r="I40" s="101">
        <v>48.08</v>
      </c>
      <c r="J40" s="102">
        <f t="shared" si="16"/>
        <v>0.45560607999999997</v>
      </c>
      <c r="K40" s="100">
        <f t="shared" si="17"/>
        <v>112.20155425153496</v>
      </c>
      <c r="L40" s="194"/>
      <c r="M40" s="13">
        <v>4.2</v>
      </c>
      <c r="N40" s="280">
        <v>672</v>
      </c>
      <c r="O40" s="104">
        <f t="shared" si="18"/>
        <v>0</v>
      </c>
    </row>
    <row r="41" spans="1:16" s="40" customFormat="1" ht="12.75" x14ac:dyDescent="0.2">
      <c r="A41" s="24">
        <v>6</v>
      </c>
      <c r="B41" s="24" t="s">
        <v>559</v>
      </c>
      <c r="C41" s="13">
        <v>1.2</v>
      </c>
      <c r="D41" s="100">
        <f t="shared" si="15"/>
        <v>118.81188118811882</v>
      </c>
      <c r="E41" s="214"/>
      <c r="F41" s="93">
        <v>9</v>
      </c>
      <c r="G41" s="93">
        <v>96</v>
      </c>
      <c r="H41" s="214">
        <v>128</v>
      </c>
      <c r="I41" s="101">
        <v>48.78</v>
      </c>
      <c r="J41" s="102">
        <f t="shared" si="16"/>
        <v>0.53853119999999999</v>
      </c>
      <c r="K41" s="100">
        <f t="shared" si="17"/>
        <v>132.62342252531886</v>
      </c>
      <c r="L41" s="214"/>
      <c r="M41" s="13">
        <v>4.5999999999999996</v>
      </c>
      <c r="N41" s="280">
        <v>684</v>
      </c>
      <c r="O41" s="104">
        <f t="shared" si="18"/>
        <v>0</v>
      </c>
    </row>
    <row r="42" spans="1:16" s="40" customFormat="1" ht="12.75" x14ac:dyDescent="0.2">
      <c r="A42" s="24">
        <v>7</v>
      </c>
      <c r="B42" s="24" t="s">
        <v>560</v>
      </c>
      <c r="C42" s="13">
        <v>0.8</v>
      </c>
      <c r="D42" s="100">
        <f t="shared" si="15"/>
        <v>79.207920792079207</v>
      </c>
      <c r="E42" s="214"/>
      <c r="F42" s="93">
        <v>9</v>
      </c>
      <c r="G42" s="93">
        <v>93</v>
      </c>
      <c r="H42" s="214">
        <v>132</v>
      </c>
      <c r="I42" s="101">
        <v>43.83</v>
      </c>
      <c r="J42" s="102">
        <f t="shared" si="16"/>
        <v>0.32258880000000006</v>
      </c>
      <c r="K42" s="100">
        <f t="shared" si="17"/>
        <v>79.443550762398885</v>
      </c>
      <c r="L42" s="214"/>
      <c r="M42" s="13">
        <v>5.3</v>
      </c>
      <c r="N42" s="280">
        <v>675</v>
      </c>
      <c r="O42" s="104">
        <f t="shared" si="18"/>
        <v>0</v>
      </c>
      <c r="P42" s="40" t="s">
        <v>564</v>
      </c>
    </row>
    <row r="43" spans="1:16" s="40" customFormat="1" ht="12.75" x14ac:dyDescent="0.2">
      <c r="A43" s="24">
        <v>8</v>
      </c>
      <c r="B43" s="24" t="s">
        <v>561</v>
      </c>
      <c r="C43" s="13">
        <v>0.92</v>
      </c>
      <c r="D43" s="100">
        <f t="shared" si="15"/>
        <v>91.089108910891085</v>
      </c>
      <c r="E43" s="11"/>
      <c r="F43" s="93">
        <v>9</v>
      </c>
      <c r="G43" s="93">
        <v>89</v>
      </c>
      <c r="H43" s="214">
        <v>131</v>
      </c>
      <c r="I43" s="101">
        <v>41.94</v>
      </c>
      <c r="J43" s="102">
        <f t="shared" si="16"/>
        <v>0.35498015999999999</v>
      </c>
      <c r="K43" s="100">
        <f t="shared" si="17"/>
        <v>87.420531526836868</v>
      </c>
      <c r="L43" s="11"/>
      <c r="M43" s="13">
        <v>5</v>
      </c>
      <c r="N43" s="280">
        <v>677</v>
      </c>
      <c r="O43" s="104">
        <f t="shared" si="18"/>
        <v>0</v>
      </c>
    </row>
    <row r="44" spans="1:16" s="40" customFormat="1" ht="12.75" x14ac:dyDescent="0.2">
      <c r="A44" s="24">
        <v>9</v>
      </c>
      <c r="B44" s="24" t="s">
        <v>263</v>
      </c>
      <c r="C44" s="13">
        <v>1.1399999999999999</v>
      </c>
      <c r="D44" s="100">
        <f t="shared" si="15"/>
        <v>112.87128712871285</v>
      </c>
      <c r="E44" s="280"/>
      <c r="F44" s="93">
        <v>9</v>
      </c>
      <c r="G44" s="93">
        <v>102</v>
      </c>
      <c r="H44" s="280">
        <v>130</v>
      </c>
      <c r="I44" s="101">
        <v>45.33</v>
      </c>
      <c r="J44" s="102">
        <f t="shared" ref="J44:J45" si="19">(((C44*92)/100)*I44)/100</f>
        <v>0.47542103999999996</v>
      </c>
      <c r="K44" s="100">
        <f t="shared" ref="K44:K45" si="20">(J44*100)/J$36</f>
        <v>117.081360309944</v>
      </c>
      <c r="L44" s="280"/>
      <c r="M44" s="13">
        <v>5.3</v>
      </c>
      <c r="N44" s="280">
        <v>694</v>
      </c>
      <c r="O44" s="104">
        <f t="shared" si="18"/>
        <v>0</v>
      </c>
    </row>
    <row r="45" spans="1:16" s="40" customFormat="1" ht="12.75" x14ac:dyDescent="0.2">
      <c r="A45" s="24">
        <v>10</v>
      </c>
      <c r="B45" s="24" t="s">
        <v>264</v>
      </c>
      <c r="C45" s="13">
        <v>1.18</v>
      </c>
      <c r="D45" s="100">
        <f t="shared" si="15"/>
        <v>116.83168316831683</v>
      </c>
      <c r="E45" s="280"/>
      <c r="F45" s="93">
        <v>9</v>
      </c>
      <c r="G45" s="93">
        <v>97</v>
      </c>
      <c r="H45" s="280">
        <v>129</v>
      </c>
      <c r="I45" s="101">
        <v>47.28</v>
      </c>
      <c r="J45" s="102">
        <f t="shared" si="19"/>
        <v>0.5132716799999999</v>
      </c>
      <c r="K45" s="100">
        <f t="shared" si="20"/>
        <v>126.4027913088791</v>
      </c>
      <c r="L45" s="280"/>
      <c r="M45" s="13">
        <v>5</v>
      </c>
      <c r="N45" s="280">
        <v>685</v>
      </c>
      <c r="O45" s="104">
        <f t="shared" si="18"/>
        <v>0</v>
      </c>
    </row>
    <row r="46" spans="1:16" s="40" customFormat="1" ht="12.75" x14ac:dyDescent="0.2">
      <c r="A46" s="24">
        <v>11</v>
      </c>
      <c r="B46" s="24" t="s">
        <v>265</v>
      </c>
      <c r="C46" s="13">
        <v>1.21</v>
      </c>
      <c r="D46" s="100">
        <f t="shared" si="15"/>
        <v>119.80198019801981</v>
      </c>
      <c r="E46" s="11"/>
      <c r="F46" s="93">
        <v>9</v>
      </c>
      <c r="G46" s="93">
        <v>99</v>
      </c>
      <c r="H46" s="214">
        <v>130</v>
      </c>
      <c r="I46" s="101">
        <v>46.78</v>
      </c>
      <c r="J46" s="102">
        <f t="shared" si="16"/>
        <v>0.52075495999999999</v>
      </c>
      <c r="K46" s="100">
        <f t="shared" si="17"/>
        <v>128.24568955751408</v>
      </c>
      <c r="L46" s="11"/>
      <c r="M46" s="13">
        <v>5</v>
      </c>
      <c r="N46" s="280">
        <v>677</v>
      </c>
      <c r="O46" s="104">
        <f t="shared" si="18"/>
        <v>0</v>
      </c>
    </row>
    <row r="47" spans="1:16" s="40" customFormat="1" ht="12.75" x14ac:dyDescent="0.2"/>
    <row r="48" spans="1:16" s="40" customFormat="1" ht="12.75" x14ac:dyDescent="0.2">
      <c r="A48" s="55" t="s">
        <v>140</v>
      </c>
      <c r="B48" s="57"/>
      <c r="C48" s="57"/>
      <c r="D48" s="57"/>
      <c r="E48" s="57"/>
      <c r="F48" s="57"/>
      <c r="G48" s="57"/>
      <c r="H48" s="57"/>
      <c r="I48" s="57"/>
      <c r="J48" s="57"/>
      <c r="K48" s="61"/>
      <c r="L48" s="61"/>
      <c r="M48" s="61"/>
      <c r="N48" s="57"/>
      <c r="O48" s="8"/>
    </row>
    <row r="49" spans="1:15" s="40" customFormat="1" ht="12.75" x14ac:dyDescent="0.2">
      <c r="A49" s="151">
        <v>1</v>
      </c>
      <c r="B49" s="151" t="s">
        <v>123</v>
      </c>
      <c r="C49" s="152">
        <f t="shared" ref="C49:C56" si="21">SUM(C10+C23+C36)/3</f>
        <v>1.4833333333333334</v>
      </c>
      <c r="D49" s="153">
        <v>100</v>
      </c>
      <c r="E49" s="154"/>
      <c r="F49" s="153">
        <f t="shared" ref="F49:I56" si="22">SUM(F10+F23+F36)/3</f>
        <v>6</v>
      </c>
      <c r="G49" s="153">
        <f t="shared" si="22"/>
        <v>113</v>
      </c>
      <c r="H49" s="155">
        <f t="shared" si="22"/>
        <v>115.33333333333333</v>
      </c>
      <c r="I49" s="156">
        <f t="shared" si="22"/>
        <v>41.76</v>
      </c>
      <c r="J49" s="152">
        <f>(((C49*92)/100)*I49)/100</f>
        <v>0.56988479999999997</v>
      </c>
      <c r="K49" s="153">
        <v>100</v>
      </c>
      <c r="L49" s="154"/>
      <c r="M49" s="152">
        <f t="shared" ref="M49:N53" si="23">SUM(M10+M23+M36)/3</f>
        <v>4.2333333333333334</v>
      </c>
      <c r="N49" s="153">
        <f t="shared" si="23"/>
        <v>676.66666666666663</v>
      </c>
      <c r="O49" s="154">
        <f>SUM(E49+L49)</f>
        <v>0</v>
      </c>
    </row>
    <row r="50" spans="1:15" s="40" customFormat="1" ht="12.75" x14ac:dyDescent="0.2">
      <c r="A50" s="24">
        <v>2</v>
      </c>
      <c r="B50" s="24" t="s">
        <v>555</v>
      </c>
      <c r="C50" s="15">
        <f t="shared" si="21"/>
        <v>1.4366666666666668</v>
      </c>
      <c r="D50" s="16">
        <f>(C50*100)/C$49</f>
        <v>96.853932584269671</v>
      </c>
      <c r="E50" s="17"/>
      <c r="F50" s="16">
        <f t="shared" si="22"/>
        <v>7.666666666666667</v>
      </c>
      <c r="G50" s="16">
        <f t="shared" si="22"/>
        <v>108</v>
      </c>
      <c r="H50" s="27">
        <f t="shared" si="22"/>
        <v>116.33333333333333</v>
      </c>
      <c r="I50" s="18">
        <f t="shared" si="22"/>
        <v>42.160000000000004</v>
      </c>
      <c r="J50" s="15">
        <f>(((C50*92)/100)*I50)/100</f>
        <v>0.55724277333333339</v>
      </c>
      <c r="K50" s="16">
        <f>(J50*100)/J$49</f>
        <v>97.781652245038543</v>
      </c>
      <c r="L50" s="17"/>
      <c r="M50" s="15">
        <f t="shared" si="23"/>
        <v>4.166666666666667</v>
      </c>
      <c r="N50" s="16">
        <f t="shared" si="23"/>
        <v>667.33333333333337</v>
      </c>
      <c r="O50" s="17">
        <f>SUM(E50+L50)</f>
        <v>0</v>
      </c>
    </row>
    <row r="51" spans="1:15" s="40" customFormat="1" ht="12.75" x14ac:dyDescent="0.2">
      <c r="A51" s="24">
        <v>3</v>
      </c>
      <c r="B51" s="24" t="s">
        <v>556</v>
      </c>
      <c r="C51" s="102">
        <f t="shared" si="21"/>
        <v>1.4400000000000002</v>
      </c>
      <c r="D51" s="103">
        <f t="shared" ref="D51:D59" si="24">(C51*100)/C$49</f>
        <v>97.078651685393268</v>
      </c>
      <c r="E51" s="104"/>
      <c r="F51" s="103">
        <f t="shared" si="22"/>
        <v>8</v>
      </c>
      <c r="G51" s="103">
        <f t="shared" si="22"/>
        <v>107.66666666666667</v>
      </c>
      <c r="H51" s="108">
        <f t="shared" si="22"/>
        <v>116</v>
      </c>
      <c r="I51" s="105">
        <f t="shared" si="22"/>
        <v>42.76</v>
      </c>
      <c r="J51" s="102">
        <f t="shared" ref="J51:J59" si="25">(((C51*92)/100)*I51)/100</f>
        <v>0.56648448000000007</v>
      </c>
      <c r="K51" s="103">
        <f t="shared" ref="K51:K59" si="26">(J51*100)/J$49</f>
        <v>99.403332041844266</v>
      </c>
      <c r="L51" s="104"/>
      <c r="M51" s="102">
        <f t="shared" si="23"/>
        <v>4.5333333333333323</v>
      </c>
      <c r="N51" s="103">
        <f t="shared" si="23"/>
        <v>661</v>
      </c>
      <c r="O51" s="104">
        <f t="shared" ref="O51:O59" si="27">SUM(E51+L51)</f>
        <v>0</v>
      </c>
    </row>
    <row r="52" spans="1:15" s="40" customFormat="1" ht="12.75" x14ac:dyDescent="0.2">
      <c r="A52" s="24">
        <v>4</v>
      </c>
      <c r="B52" s="24" t="s">
        <v>557</v>
      </c>
      <c r="C52" s="102">
        <f t="shared" si="21"/>
        <v>1.4366666666666668</v>
      </c>
      <c r="D52" s="103">
        <f t="shared" si="24"/>
        <v>96.853932584269671</v>
      </c>
      <c r="E52" s="104"/>
      <c r="F52" s="103">
        <f t="shared" si="22"/>
        <v>8</v>
      </c>
      <c r="G52" s="103">
        <f t="shared" si="22"/>
        <v>108.33333333333333</v>
      </c>
      <c r="H52" s="108">
        <f t="shared" si="22"/>
        <v>116.33333333333333</v>
      </c>
      <c r="I52" s="105">
        <f t="shared" si="22"/>
        <v>43.46</v>
      </c>
      <c r="J52" s="102">
        <f t="shared" si="25"/>
        <v>0.57442530666666669</v>
      </c>
      <c r="K52" s="103">
        <f t="shared" si="26"/>
        <v>100.79674114253736</v>
      </c>
      <c r="L52" s="104"/>
      <c r="M52" s="102">
        <f t="shared" si="23"/>
        <v>4.4000000000000004</v>
      </c>
      <c r="N52" s="103">
        <f t="shared" si="23"/>
        <v>660</v>
      </c>
      <c r="O52" s="104">
        <f t="shared" si="27"/>
        <v>0</v>
      </c>
    </row>
    <row r="53" spans="1:15" s="40" customFormat="1" ht="12.75" x14ac:dyDescent="0.2">
      <c r="A53" s="24">
        <v>5</v>
      </c>
      <c r="B53" s="24" t="s">
        <v>558</v>
      </c>
      <c r="C53" s="102">
        <f t="shared" si="21"/>
        <v>1.4833333333333334</v>
      </c>
      <c r="D53" s="103">
        <f t="shared" si="24"/>
        <v>100</v>
      </c>
      <c r="E53" s="104"/>
      <c r="F53" s="103">
        <f t="shared" si="22"/>
        <v>7.666666666666667</v>
      </c>
      <c r="G53" s="103">
        <f t="shared" si="22"/>
        <v>110.33333333333333</v>
      </c>
      <c r="H53" s="108">
        <f t="shared" si="22"/>
        <v>116</v>
      </c>
      <c r="I53" s="105">
        <f t="shared" si="22"/>
        <v>45.20000000000001</v>
      </c>
      <c r="J53" s="102">
        <f t="shared" si="25"/>
        <v>0.61682933333333345</v>
      </c>
      <c r="K53" s="103">
        <f t="shared" si="26"/>
        <v>108.23754789272033</v>
      </c>
      <c r="L53" s="104"/>
      <c r="M53" s="102">
        <f t="shared" si="23"/>
        <v>4.1333333333333329</v>
      </c>
      <c r="N53" s="103">
        <f t="shared" si="23"/>
        <v>670.33333333333337</v>
      </c>
      <c r="O53" s="104">
        <f t="shared" si="27"/>
        <v>0</v>
      </c>
    </row>
    <row r="54" spans="1:15" s="40" customFormat="1" ht="12.75" x14ac:dyDescent="0.2">
      <c r="A54" s="24">
        <v>6</v>
      </c>
      <c r="B54" s="24" t="s">
        <v>559</v>
      </c>
      <c r="C54" s="102">
        <f t="shared" si="21"/>
        <v>1.3666666666666665</v>
      </c>
      <c r="D54" s="103">
        <f t="shared" si="24"/>
        <v>92.13483146067415</v>
      </c>
      <c r="E54" s="104"/>
      <c r="F54" s="103">
        <f t="shared" si="22"/>
        <v>7.666666666666667</v>
      </c>
      <c r="G54" s="103">
        <f t="shared" si="22"/>
        <v>110.33333333333333</v>
      </c>
      <c r="H54" s="108">
        <f t="shared" si="22"/>
        <v>115</v>
      </c>
      <c r="I54" s="105">
        <f t="shared" si="22"/>
        <v>46.373333333333335</v>
      </c>
      <c r="J54" s="102">
        <f t="shared" ref="J54:J56" si="28">(((C54*92)/100)*I54)/100</f>
        <v>0.58306737777777773</v>
      </c>
      <c r="K54" s="103">
        <f t="shared" ref="K54:K56" si="29">(J54*100)/J$49</f>
        <v>102.31320045345616</v>
      </c>
      <c r="L54" s="104"/>
      <c r="M54" s="102">
        <f t="shared" ref="M54:N54" si="30">SUM(M15+M28+M41)/3</f>
        <v>4.5333333333333332</v>
      </c>
      <c r="N54" s="103">
        <f t="shared" si="30"/>
        <v>682.33333333333337</v>
      </c>
      <c r="O54" s="104">
        <f>SUM(E54+L54)</f>
        <v>0</v>
      </c>
    </row>
    <row r="55" spans="1:15" s="40" customFormat="1" ht="12.75" x14ac:dyDescent="0.2">
      <c r="A55" s="24">
        <v>7</v>
      </c>
      <c r="B55" s="24" t="s">
        <v>560</v>
      </c>
      <c r="C55" s="102">
        <f t="shared" si="21"/>
        <v>1.3633333333333333</v>
      </c>
      <c r="D55" s="103">
        <f t="shared" si="24"/>
        <v>91.910112359550538</v>
      </c>
      <c r="E55" s="104"/>
      <c r="F55" s="103">
        <f t="shared" si="22"/>
        <v>7.333333333333333</v>
      </c>
      <c r="G55" s="103">
        <f t="shared" si="22"/>
        <v>109.66666666666667</v>
      </c>
      <c r="H55" s="108">
        <f t="shared" si="22"/>
        <v>116.66666666666667</v>
      </c>
      <c r="I55" s="105">
        <f t="shared" si="22"/>
        <v>43.589999999999996</v>
      </c>
      <c r="J55" s="102">
        <f t="shared" si="28"/>
        <v>0.54673483999999994</v>
      </c>
      <c r="K55" s="103">
        <f t="shared" si="29"/>
        <v>95.937782513237764</v>
      </c>
      <c r="L55" s="104"/>
      <c r="M55" s="102">
        <f t="shared" ref="M55:N55" si="31">SUM(M16+M29+M42)/3</f>
        <v>4.8</v>
      </c>
      <c r="N55" s="103">
        <f t="shared" si="31"/>
        <v>680.33333333333337</v>
      </c>
      <c r="O55" s="104">
        <f t="shared" si="27"/>
        <v>0</v>
      </c>
    </row>
    <row r="56" spans="1:15" s="40" customFormat="1" ht="12.75" x14ac:dyDescent="0.2">
      <c r="A56" s="24">
        <v>8</v>
      </c>
      <c r="B56" s="24" t="s">
        <v>561</v>
      </c>
      <c r="C56" s="102">
        <f t="shared" si="21"/>
        <v>1.2666666666666666</v>
      </c>
      <c r="D56" s="103">
        <f t="shared" si="24"/>
        <v>85.393258426966284</v>
      </c>
      <c r="E56" s="17"/>
      <c r="F56" s="103">
        <f t="shared" si="22"/>
        <v>7.333333333333333</v>
      </c>
      <c r="G56" s="103">
        <f t="shared" si="22"/>
        <v>105.66666666666667</v>
      </c>
      <c r="H56" s="108">
        <f t="shared" si="22"/>
        <v>116.33333333333333</v>
      </c>
      <c r="I56" s="105">
        <f t="shared" si="22"/>
        <v>40.763333333333328</v>
      </c>
      <c r="J56" s="102">
        <f t="shared" si="28"/>
        <v>0.47502871111111106</v>
      </c>
      <c r="K56" s="103">
        <f t="shared" si="29"/>
        <v>83.355216898417197</v>
      </c>
      <c r="L56" s="17"/>
      <c r="M56" s="102">
        <f t="shared" ref="M56:N56" si="32">SUM(M17+M30+M43)/3</f>
        <v>4.8999999999999995</v>
      </c>
      <c r="N56" s="103">
        <f t="shared" si="32"/>
        <v>679.33333333333337</v>
      </c>
      <c r="O56" s="104">
        <f t="shared" si="27"/>
        <v>0</v>
      </c>
    </row>
    <row r="57" spans="1:15" s="40" customFormat="1" ht="12.75" x14ac:dyDescent="0.2">
      <c r="A57" s="24">
        <v>9</v>
      </c>
      <c r="B57" s="24" t="s">
        <v>263</v>
      </c>
      <c r="C57" s="102">
        <f t="shared" ref="C57:C58" si="33">SUM(C18+C31+C44)/3</f>
        <v>1.51</v>
      </c>
      <c r="D57" s="103">
        <f t="shared" ref="D57:D58" si="34">(C57*100)/C$49</f>
        <v>101.79775280898876</v>
      </c>
      <c r="E57" s="104"/>
      <c r="F57" s="103">
        <f t="shared" ref="F57:I57" si="35">SUM(F18+F31+F44)/3</f>
        <v>6</v>
      </c>
      <c r="G57" s="103">
        <f t="shared" si="35"/>
        <v>110</v>
      </c>
      <c r="H57" s="108">
        <f t="shared" si="35"/>
        <v>116</v>
      </c>
      <c r="I57" s="105">
        <f t="shared" si="35"/>
        <v>41.826666666666668</v>
      </c>
      <c r="J57" s="102">
        <f t="shared" ref="J57:J58" si="36">(((C57*92)/100)*I57)/100</f>
        <v>0.58105605333333321</v>
      </c>
      <c r="K57" s="103">
        <f t="shared" ref="K57:K58" si="37">(J57*100)/J$49</f>
        <v>101.96026518575917</v>
      </c>
      <c r="L57" s="104"/>
      <c r="M57" s="102">
        <f t="shared" ref="M57:N57" si="38">SUM(M18+M31+M44)/3</f>
        <v>4.6333333333333337</v>
      </c>
      <c r="N57" s="103">
        <f t="shared" si="38"/>
        <v>684</v>
      </c>
      <c r="O57" s="104">
        <f t="shared" ref="O57:O58" si="39">SUM(E57+L57)</f>
        <v>0</v>
      </c>
    </row>
    <row r="58" spans="1:15" s="40" customFormat="1" ht="12.75" x14ac:dyDescent="0.2">
      <c r="A58" s="24">
        <v>10</v>
      </c>
      <c r="B58" s="24" t="s">
        <v>264</v>
      </c>
      <c r="C58" s="102">
        <f t="shared" si="33"/>
        <v>1.08</v>
      </c>
      <c r="D58" s="103">
        <f t="shared" si="34"/>
        <v>72.80898876404494</v>
      </c>
      <c r="E58" s="104"/>
      <c r="F58" s="103">
        <f t="shared" ref="F58:I58" si="40">SUM(F19+F32+F45)/3</f>
        <v>5.666666666666667</v>
      </c>
      <c r="G58" s="103">
        <f t="shared" si="40"/>
        <v>110</v>
      </c>
      <c r="H58" s="108">
        <f t="shared" si="40"/>
        <v>114.66666666666667</v>
      </c>
      <c r="I58" s="105">
        <f t="shared" si="40"/>
        <v>43.50333333333333</v>
      </c>
      <c r="J58" s="102">
        <f t="shared" si="36"/>
        <v>0.43224912000000004</v>
      </c>
      <c r="K58" s="103">
        <f t="shared" si="37"/>
        <v>75.848508330104622</v>
      </c>
      <c r="L58" s="104"/>
      <c r="M58" s="102">
        <f t="shared" ref="M58:N58" si="41">SUM(M19+M32+M45)/3</f>
        <v>4.8</v>
      </c>
      <c r="N58" s="103">
        <f t="shared" si="41"/>
        <v>688</v>
      </c>
      <c r="O58" s="104">
        <f t="shared" si="39"/>
        <v>0</v>
      </c>
    </row>
    <row r="59" spans="1:15" s="40" customFormat="1" ht="12.75" x14ac:dyDescent="0.2">
      <c r="A59" s="24">
        <v>11</v>
      </c>
      <c r="B59" s="24" t="s">
        <v>265</v>
      </c>
      <c r="C59" s="102">
        <f>SUM(C20+C33+C46)/3</f>
        <v>1.19</v>
      </c>
      <c r="D59" s="103">
        <f t="shared" si="24"/>
        <v>80.224719101123597</v>
      </c>
      <c r="E59" s="17"/>
      <c r="F59" s="103">
        <f>SUM(F20+F33+F46)/3</f>
        <v>6</v>
      </c>
      <c r="G59" s="103">
        <f>SUM(G20+G33+G46)/3</f>
        <v>107.66666666666667</v>
      </c>
      <c r="H59" s="108">
        <f>SUM(H20+H33+H46)/3</f>
        <v>115.33333333333333</v>
      </c>
      <c r="I59" s="105">
        <f>SUM(I20+I33+I46)/3</f>
        <v>43.766666666666673</v>
      </c>
      <c r="J59" s="102">
        <f t="shared" si="25"/>
        <v>0.4791574666666667</v>
      </c>
      <c r="K59" s="103">
        <f t="shared" si="26"/>
        <v>84.079706401480919</v>
      </c>
      <c r="L59" s="17"/>
      <c r="M59" s="15">
        <f t="shared" ref="M59:N59" si="42">SUM(M20+M33+M46)/3</f>
        <v>4.5333333333333332</v>
      </c>
      <c r="N59" s="103">
        <f t="shared" si="42"/>
        <v>681.66666666666663</v>
      </c>
      <c r="O59" s="104">
        <f t="shared" si="27"/>
        <v>0</v>
      </c>
    </row>
    <row r="60" spans="1:15" s="397" customFormat="1" ht="12.75" x14ac:dyDescent="0.2">
      <c r="A60" s="334"/>
      <c r="B60" s="334"/>
      <c r="C60" s="335"/>
      <c r="D60" s="336"/>
      <c r="E60" s="337"/>
      <c r="F60" s="336"/>
      <c r="G60" s="336"/>
      <c r="H60" s="338"/>
      <c r="I60" s="339"/>
      <c r="J60" s="335"/>
      <c r="K60" s="336"/>
      <c r="L60" s="337"/>
      <c r="M60" s="335"/>
      <c r="N60" s="336"/>
      <c r="O60" s="337"/>
    </row>
    <row r="61" spans="1:15" s="397" customFormat="1" x14ac:dyDescent="0.25">
      <c r="A61" s="334"/>
      <c r="B61" s="560" t="s">
        <v>704</v>
      </c>
      <c r="C61" s="554"/>
      <c r="D61" s="555"/>
      <c r="E61" s="556"/>
      <c r="F61" s="555"/>
      <c r="G61" s="555"/>
      <c r="H61" s="561"/>
      <c r="I61" s="557"/>
      <c r="J61" s="554"/>
      <c r="K61" s="555"/>
      <c r="L61" s="556"/>
      <c r="M61" s="557"/>
      <c r="N61" s="336"/>
      <c r="O61" s="337"/>
    </row>
    <row r="62" spans="1:15" s="397" customFormat="1" ht="12.75" x14ac:dyDescent="0.2">
      <c r="A62" s="334"/>
      <c r="B62" s="334"/>
      <c r="C62" s="335"/>
      <c r="D62" s="336"/>
      <c r="E62" s="337"/>
      <c r="F62" s="336"/>
      <c r="G62" s="336"/>
      <c r="H62" s="338"/>
      <c r="I62" s="339"/>
      <c r="J62" s="335"/>
      <c r="K62" s="336"/>
      <c r="L62" s="337"/>
      <c r="M62" s="335"/>
      <c r="N62" s="336"/>
      <c r="O62" s="337"/>
    </row>
    <row r="64" spans="1:15" x14ac:dyDescent="0.25">
      <c r="B64" s="576" t="s">
        <v>63</v>
      </c>
      <c r="C64" s="576"/>
      <c r="D64" s="576"/>
      <c r="E64" s="576"/>
      <c r="F64" s="576"/>
      <c r="G64" s="576"/>
      <c r="H64" s="576"/>
    </row>
    <row r="65" spans="2:8" x14ac:dyDescent="0.25">
      <c r="B65" s="69" t="s">
        <v>460</v>
      </c>
      <c r="C65" s="565" t="s">
        <v>28</v>
      </c>
      <c r="D65" s="570"/>
      <c r="E65" s="565" t="s">
        <v>82</v>
      </c>
      <c r="F65" s="570"/>
      <c r="G65" s="566" t="s">
        <v>64</v>
      </c>
      <c r="H65" s="570"/>
    </row>
    <row r="66" spans="2:8" x14ac:dyDescent="0.25">
      <c r="B66" s="70" t="s">
        <v>65</v>
      </c>
      <c r="C66" s="577"/>
      <c r="D66" s="578"/>
      <c r="E66" s="578"/>
      <c r="F66" s="578"/>
      <c r="G66" s="578"/>
      <c r="H66" s="579"/>
    </row>
    <row r="67" spans="2:8" x14ac:dyDescent="0.25">
      <c r="B67" s="70" t="s">
        <v>98</v>
      </c>
      <c r="C67" s="571" t="s">
        <v>532</v>
      </c>
      <c r="D67" s="571"/>
      <c r="E67" s="568" t="s">
        <v>133</v>
      </c>
      <c r="F67" s="569"/>
      <c r="G67" s="572" t="s">
        <v>545</v>
      </c>
      <c r="H67" s="572"/>
    </row>
    <row r="68" spans="2:8" x14ac:dyDescent="0.25">
      <c r="B68" s="70" t="s">
        <v>66</v>
      </c>
      <c r="C68" s="565">
        <v>2.9</v>
      </c>
      <c r="D68" s="570"/>
      <c r="E68" s="583">
        <v>2.2999999999999998</v>
      </c>
      <c r="F68" s="584"/>
      <c r="G68" s="575">
        <v>3.4</v>
      </c>
      <c r="H68" s="569"/>
    </row>
    <row r="69" spans="2:8" x14ac:dyDescent="0.25">
      <c r="B69" s="70" t="s">
        <v>67</v>
      </c>
      <c r="C69" s="565">
        <v>7.3</v>
      </c>
      <c r="D69" s="570"/>
      <c r="E69" s="583">
        <v>6.4</v>
      </c>
      <c r="F69" s="584"/>
      <c r="G69" s="575">
        <v>6.3</v>
      </c>
      <c r="H69" s="569"/>
    </row>
    <row r="70" spans="2:8" x14ac:dyDescent="0.25">
      <c r="B70" s="70" t="s">
        <v>68</v>
      </c>
      <c r="C70" s="565">
        <v>144</v>
      </c>
      <c r="D70" s="570"/>
      <c r="E70" s="583">
        <v>148</v>
      </c>
      <c r="F70" s="584"/>
      <c r="G70" s="583">
        <v>128</v>
      </c>
      <c r="H70" s="584"/>
    </row>
    <row r="71" spans="2:8" x14ac:dyDescent="0.25">
      <c r="B71" s="70" t="s">
        <v>69</v>
      </c>
      <c r="C71" s="565">
        <v>173</v>
      </c>
      <c r="D71" s="570"/>
      <c r="E71" s="583">
        <v>103</v>
      </c>
      <c r="F71" s="584"/>
      <c r="G71" s="575">
        <v>121</v>
      </c>
      <c r="H71" s="569"/>
    </row>
    <row r="72" spans="2:8" x14ac:dyDescent="0.25">
      <c r="B72" s="70" t="s">
        <v>78</v>
      </c>
      <c r="C72" s="565" t="s">
        <v>220</v>
      </c>
      <c r="D72" s="566"/>
      <c r="E72" s="568" t="s">
        <v>134</v>
      </c>
      <c r="F72" s="568"/>
      <c r="G72" s="568" t="s">
        <v>175</v>
      </c>
      <c r="H72" s="569"/>
    </row>
    <row r="73" spans="2:8" x14ac:dyDescent="0.25">
      <c r="B73" s="70" t="s">
        <v>86</v>
      </c>
      <c r="C73" s="585" t="s">
        <v>169</v>
      </c>
      <c r="D73" s="566"/>
      <c r="E73" s="566"/>
      <c r="F73" s="566"/>
      <c r="G73" s="566"/>
      <c r="H73" s="570"/>
    </row>
    <row r="74" spans="2:8" x14ac:dyDescent="0.25">
      <c r="B74" s="70" t="s">
        <v>70</v>
      </c>
      <c r="C74" s="571" t="s">
        <v>317</v>
      </c>
      <c r="D74" s="571"/>
      <c r="E74" s="572" t="s">
        <v>522</v>
      </c>
      <c r="F74" s="572"/>
      <c r="G74" s="572" t="s">
        <v>294</v>
      </c>
      <c r="H74" s="572"/>
    </row>
    <row r="75" spans="2:8" x14ac:dyDescent="0.25">
      <c r="B75" s="69" t="s">
        <v>71</v>
      </c>
      <c r="C75" s="566" t="s">
        <v>533</v>
      </c>
      <c r="D75" s="570"/>
      <c r="E75" s="572" t="s">
        <v>523</v>
      </c>
      <c r="F75" s="572"/>
      <c r="G75" s="572" t="s">
        <v>546</v>
      </c>
      <c r="H75" s="572"/>
    </row>
    <row r="76" spans="2:8" s="44" customFormat="1" x14ac:dyDescent="0.25">
      <c r="B76" s="69"/>
      <c r="C76" s="275"/>
      <c r="D76" s="276"/>
      <c r="E76" s="278"/>
      <c r="F76" s="278"/>
      <c r="G76" s="278"/>
      <c r="H76" s="278"/>
    </row>
    <row r="77" spans="2:8" x14ac:dyDescent="0.25">
      <c r="B77" s="70" t="s">
        <v>72</v>
      </c>
      <c r="C77" s="573"/>
      <c r="D77" s="573"/>
      <c r="E77" s="573"/>
      <c r="F77" s="573"/>
      <c r="G77" s="573"/>
      <c r="H77" s="573"/>
    </row>
    <row r="78" spans="2:8" x14ac:dyDescent="0.25">
      <c r="B78" s="70" t="s">
        <v>126</v>
      </c>
      <c r="C78" s="71" t="s">
        <v>317</v>
      </c>
      <c r="D78" s="277" t="s">
        <v>534</v>
      </c>
      <c r="E78" s="132" t="s">
        <v>522</v>
      </c>
      <c r="F78" s="278" t="s">
        <v>524</v>
      </c>
      <c r="G78" s="122" t="s">
        <v>334</v>
      </c>
      <c r="H78" s="278" t="s">
        <v>473</v>
      </c>
    </row>
    <row r="79" spans="2:8" x14ac:dyDescent="0.25">
      <c r="B79" s="70" t="s">
        <v>84</v>
      </c>
      <c r="C79" s="70" t="s">
        <v>391</v>
      </c>
      <c r="D79" s="277" t="s">
        <v>535</v>
      </c>
      <c r="E79" s="132" t="s">
        <v>327</v>
      </c>
      <c r="F79" s="278" t="s">
        <v>293</v>
      </c>
      <c r="G79" s="122" t="s">
        <v>474</v>
      </c>
      <c r="H79" s="278" t="s">
        <v>293</v>
      </c>
    </row>
    <row r="80" spans="2:8" x14ac:dyDescent="0.25">
      <c r="B80" s="70" t="s">
        <v>84</v>
      </c>
      <c r="C80" s="70" t="s">
        <v>299</v>
      </c>
      <c r="D80" s="277" t="s">
        <v>536</v>
      </c>
      <c r="E80" s="132" t="s">
        <v>482</v>
      </c>
      <c r="F80" s="278" t="s">
        <v>313</v>
      </c>
      <c r="G80" s="122" t="s">
        <v>482</v>
      </c>
      <c r="H80" s="278" t="s">
        <v>547</v>
      </c>
    </row>
    <row r="81" spans="2:8" x14ac:dyDescent="0.25">
      <c r="B81" s="70" t="s">
        <v>84</v>
      </c>
      <c r="C81" s="70"/>
      <c r="D81" s="277"/>
      <c r="E81" s="114"/>
      <c r="F81" s="182"/>
      <c r="G81" s="114"/>
      <c r="H81" s="182"/>
    </row>
    <row r="82" spans="2:8" s="44" customFormat="1" x14ac:dyDescent="0.25">
      <c r="B82" s="70"/>
      <c r="C82" s="70"/>
      <c r="D82" s="277"/>
      <c r="E82" s="114"/>
      <c r="F82" s="182"/>
      <c r="G82" s="114"/>
      <c r="H82" s="182"/>
    </row>
    <row r="83" spans="2:8" x14ac:dyDescent="0.25">
      <c r="B83" s="70" t="s">
        <v>74</v>
      </c>
      <c r="C83" s="571"/>
      <c r="D83" s="571"/>
      <c r="E83" s="571"/>
      <c r="F83" s="571"/>
      <c r="G83" s="571"/>
      <c r="H83" s="571"/>
    </row>
    <row r="84" spans="2:8" x14ac:dyDescent="0.25">
      <c r="B84" s="70" t="s">
        <v>75</v>
      </c>
      <c r="C84" s="70" t="s">
        <v>543</v>
      </c>
      <c r="D84" s="70" t="s">
        <v>103</v>
      </c>
      <c r="E84" s="122" t="s">
        <v>327</v>
      </c>
      <c r="F84" s="122" t="s">
        <v>224</v>
      </c>
      <c r="G84" s="122" t="s">
        <v>543</v>
      </c>
      <c r="H84" s="122" t="s">
        <v>103</v>
      </c>
    </row>
    <row r="85" spans="2:8" x14ac:dyDescent="0.25">
      <c r="B85" s="70"/>
      <c r="C85" s="70"/>
      <c r="D85" s="70" t="s">
        <v>101</v>
      </c>
      <c r="E85" s="122"/>
      <c r="F85" s="122" t="s">
        <v>101</v>
      </c>
      <c r="G85" s="122"/>
      <c r="H85" s="122" t="s">
        <v>101</v>
      </c>
    </row>
    <row r="86" spans="2:8" s="44" customFormat="1" x14ac:dyDescent="0.25">
      <c r="B86" s="72"/>
      <c r="C86" s="70" t="s">
        <v>299</v>
      </c>
      <c r="D86" s="70" t="s">
        <v>540</v>
      </c>
      <c r="E86" s="122"/>
      <c r="F86" s="122"/>
      <c r="G86" s="122"/>
      <c r="H86" s="122"/>
    </row>
    <row r="87" spans="2:8" x14ac:dyDescent="0.25">
      <c r="B87" s="72"/>
      <c r="C87" s="70"/>
      <c r="D87" s="70"/>
      <c r="E87" s="122"/>
      <c r="F87" s="122"/>
      <c r="G87" s="122"/>
      <c r="H87" s="122"/>
    </row>
    <row r="88" spans="2:8" x14ac:dyDescent="0.25">
      <c r="B88" s="70" t="s">
        <v>76</v>
      </c>
      <c r="C88" s="70" t="s">
        <v>340</v>
      </c>
      <c r="D88" s="70" t="s">
        <v>102</v>
      </c>
      <c r="E88" s="122" t="s">
        <v>349</v>
      </c>
      <c r="F88" s="122" t="s">
        <v>526</v>
      </c>
      <c r="G88" s="122" t="s">
        <v>391</v>
      </c>
      <c r="H88" s="122" t="s">
        <v>165</v>
      </c>
    </row>
    <row r="89" spans="2:8" s="44" customFormat="1" x14ac:dyDescent="0.25">
      <c r="B89" s="72"/>
      <c r="C89" s="292" t="s">
        <v>391</v>
      </c>
      <c r="D89" s="292" t="s">
        <v>102</v>
      </c>
      <c r="E89" s="122" t="s">
        <v>407</v>
      </c>
      <c r="F89" s="122" t="s">
        <v>527</v>
      </c>
      <c r="G89" s="122" t="s">
        <v>504</v>
      </c>
      <c r="H89" s="122" t="s">
        <v>549</v>
      </c>
    </row>
    <row r="90" spans="2:8" s="44" customFormat="1" x14ac:dyDescent="0.25">
      <c r="B90" s="72"/>
      <c r="C90" s="70" t="s">
        <v>299</v>
      </c>
      <c r="D90" s="122" t="s">
        <v>124</v>
      </c>
      <c r="E90" s="122" t="s">
        <v>528</v>
      </c>
      <c r="F90" s="122" t="s">
        <v>526</v>
      </c>
      <c r="G90" s="122" t="s">
        <v>482</v>
      </c>
      <c r="H90" s="122" t="s">
        <v>550</v>
      </c>
    </row>
    <row r="91" spans="2:8" x14ac:dyDescent="0.25">
      <c r="B91" s="72"/>
      <c r="C91" s="70"/>
      <c r="D91" s="122"/>
      <c r="E91" s="122" t="s">
        <v>328</v>
      </c>
      <c r="F91" s="131" t="s">
        <v>124</v>
      </c>
      <c r="G91" s="122" t="s">
        <v>551</v>
      </c>
      <c r="H91" s="122" t="s">
        <v>223</v>
      </c>
    </row>
    <row r="92" spans="2:8" s="44" customFormat="1" x14ac:dyDescent="0.25">
      <c r="B92" s="72"/>
      <c r="C92" s="70"/>
      <c r="D92" s="122"/>
      <c r="E92" s="122"/>
      <c r="F92" s="122"/>
      <c r="G92" s="122" t="s">
        <v>552</v>
      </c>
      <c r="H92" s="122" t="s">
        <v>223</v>
      </c>
    </row>
    <row r="93" spans="2:8" x14ac:dyDescent="0.25">
      <c r="B93" s="72"/>
      <c r="C93" s="70"/>
      <c r="D93" s="70"/>
      <c r="E93" s="122"/>
      <c r="F93" s="122"/>
      <c r="G93" s="114"/>
      <c r="H93" s="114"/>
    </row>
    <row r="94" spans="2:8" x14ac:dyDescent="0.25">
      <c r="B94" s="72" t="s">
        <v>79</v>
      </c>
      <c r="C94" s="67"/>
      <c r="D94" s="67"/>
      <c r="E94" s="122"/>
      <c r="F94" s="128"/>
      <c r="G94" s="114"/>
      <c r="H94" s="114"/>
    </row>
    <row r="95" spans="2:8" s="44" customFormat="1" x14ac:dyDescent="0.25">
      <c r="B95" s="72"/>
      <c r="C95" s="70"/>
      <c r="D95" s="70"/>
      <c r="E95" s="122"/>
      <c r="F95" s="122"/>
      <c r="G95" s="114"/>
      <c r="H95" s="114"/>
    </row>
    <row r="96" spans="2:8" s="44" customFormat="1" x14ac:dyDescent="0.25">
      <c r="B96" s="72"/>
      <c r="C96" s="67"/>
      <c r="D96" s="67"/>
      <c r="E96" s="122"/>
      <c r="F96" s="122"/>
      <c r="G96" s="114"/>
      <c r="H96" s="114"/>
    </row>
    <row r="97" spans="2:8" x14ac:dyDescent="0.25">
      <c r="B97" s="70" t="s">
        <v>96</v>
      </c>
      <c r="C97" s="70" t="s">
        <v>541</v>
      </c>
      <c r="D97" s="70" t="s">
        <v>542</v>
      </c>
      <c r="E97" s="122" t="s">
        <v>529</v>
      </c>
      <c r="F97" s="122" t="s">
        <v>531</v>
      </c>
      <c r="G97" s="122"/>
      <c r="H97" s="122"/>
    </row>
    <row r="98" spans="2:8" x14ac:dyDescent="0.25">
      <c r="B98" s="70"/>
      <c r="C98" s="70"/>
      <c r="D98" s="70" t="s">
        <v>221</v>
      </c>
      <c r="E98" s="114"/>
      <c r="F98" s="122" t="s">
        <v>221</v>
      </c>
      <c r="G98" s="114"/>
      <c r="H98" s="114"/>
    </row>
    <row r="99" spans="2:8" x14ac:dyDescent="0.25">
      <c r="B99" s="73"/>
      <c r="C99" s="70" t="s">
        <v>543</v>
      </c>
      <c r="D99" s="70" t="s">
        <v>544</v>
      </c>
      <c r="E99" s="196" t="s">
        <v>484</v>
      </c>
      <c r="F99" s="196" t="s">
        <v>531</v>
      </c>
      <c r="G99" s="116"/>
      <c r="H99" s="116"/>
    </row>
    <row r="100" spans="2:8" x14ac:dyDescent="0.25">
      <c r="B100" s="70"/>
      <c r="C100" s="70"/>
      <c r="D100" s="70"/>
      <c r="E100" s="122"/>
      <c r="F100" s="122" t="s">
        <v>221</v>
      </c>
      <c r="G100" s="114"/>
      <c r="H100" s="114"/>
    </row>
    <row r="101" spans="2:8" x14ac:dyDescent="0.25">
      <c r="B101" s="70"/>
      <c r="C101" s="70"/>
      <c r="D101" s="70"/>
      <c r="E101" s="122" t="s">
        <v>530</v>
      </c>
      <c r="F101" s="196" t="s">
        <v>531</v>
      </c>
      <c r="G101" s="114"/>
      <c r="H101" s="114"/>
    </row>
    <row r="102" spans="2:8" x14ac:dyDescent="0.25">
      <c r="B102" s="209"/>
      <c r="C102" s="209"/>
      <c r="D102" s="195"/>
      <c r="E102" s="209"/>
      <c r="F102" s="209"/>
      <c r="G102" s="209"/>
      <c r="H102" s="209"/>
    </row>
    <row r="103" spans="2:8" x14ac:dyDescent="0.25">
      <c r="B103" s="209"/>
      <c r="C103" s="209"/>
      <c r="D103" s="195"/>
      <c r="E103" s="209"/>
      <c r="F103" s="209"/>
      <c r="G103" s="209"/>
      <c r="H103" s="209"/>
    </row>
    <row r="104" spans="2:8" x14ac:dyDescent="0.25">
      <c r="B104" s="209"/>
      <c r="C104" s="209"/>
      <c r="D104" s="195"/>
      <c r="E104" s="209"/>
      <c r="F104" s="209"/>
      <c r="G104" s="209"/>
      <c r="H104" s="209"/>
    </row>
    <row r="105" spans="2:8" x14ac:dyDescent="0.25">
      <c r="B105" s="213"/>
      <c r="C105" s="213"/>
      <c r="D105" s="213"/>
      <c r="E105" s="213"/>
      <c r="F105" s="213"/>
      <c r="G105" s="213"/>
      <c r="H105" s="213"/>
    </row>
  </sheetData>
  <mergeCells count="37">
    <mergeCell ref="A7:A8"/>
    <mergeCell ref="B7:B8"/>
    <mergeCell ref="C7:E7"/>
    <mergeCell ref="J7:L7"/>
    <mergeCell ref="O7:O8"/>
    <mergeCell ref="B64:H64"/>
    <mergeCell ref="C65:D65"/>
    <mergeCell ref="E65:F65"/>
    <mergeCell ref="G65:H65"/>
    <mergeCell ref="C66:H66"/>
    <mergeCell ref="C67:D67"/>
    <mergeCell ref="E67:F67"/>
    <mergeCell ref="G67:H67"/>
    <mergeCell ref="C68:D68"/>
    <mergeCell ref="E68:F68"/>
    <mergeCell ref="G68:H68"/>
    <mergeCell ref="C69:D69"/>
    <mergeCell ref="E69:F69"/>
    <mergeCell ref="G69:H69"/>
    <mergeCell ref="C70:D70"/>
    <mergeCell ref="E70:F70"/>
    <mergeCell ref="G70:H70"/>
    <mergeCell ref="C83:H83"/>
    <mergeCell ref="C71:D71"/>
    <mergeCell ref="E71:F71"/>
    <mergeCell ref="G71:H71"/>
    <mergeCell ref="C73:H73"/>
    <mergeCell ref="C74:D74"/>
    <mergeCell ref="E74:F74"/>
    <mergeCell ref="G74:H74"/>
    <mergeCell ref="C75:D75"/>
    <mergeCell ref="E75:F75"/>
    <mergeCell ref="G75:H75"/>
    <mergeCell ref="C77:H77"/>
    <mergeCell ref="C72:D72"/>
    <mergeCell ref="E72:F72"/>
    <mergeCell ref="G72:H72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50"/>
  <sheetViews>
    <sheetView workbookViewId="0">
      <selection activeCell="N32" sqref="N32"/>
    </sheetView>
  </sheetViews>
  <sheetFormatPr defaultRowHeight="15" x14ac:dyDescent="0.25"/>
  <cols>
    <col min="1" max="1" width="28.5703125" style="213" customWidth="1"/>
    <col min="2" max="2" width="13" style="213" customWidth="1"/>
    <col min="3" max="3" width="28.28515625" style="213" customWidth="1"/>
    <col min="4" max="4" width="14.28515625" style="293" customWidth="1"/>
    <col min="5" max="5" width="13.28515625" style="293" customWidth="1"/>
    <col min="6" max="6" width="13.140625" style="293" customWidth="1"/>
    <col min="7" max="7" width="14.5703125" style="213" customWidth="1"/>
    <col min="8" max="8" width="17.85546875" style="213" customWidth="1"/>
    <col min="9" max="12" width="9.140625" style="213"/>
    <col min="13" max="13" width="12.140625" style="213" customWidth="1"/>
    <col min="14" max="16384" width="9.140625" style="213"/>
  </cols>
  <sheetData>
    <row r="1" spans="1:24" x14ac:dyDescent="0.25">
      <c r="B1" s="65" t="s">
        <v>565</v>
      </c>
      <c r="C1" s="65"/>
      <c r="D1" s="65"/>
      <c r="E1" s="65"/>
      <c r="F1" s="65"/>
      <c r="G1" s="65"/>
      <c r="H1" s="65"/>
    </row>
    <row r="2" spans="1:24" x14ac:dyDescent="0.25">
      <c r="B2" s="62" t="s">
        <v>566</v>
      </c>
      <c r="C2" s="62"/>
      <c r="D2" s="295"/>
      <c r="E2" s="295"/>
      <c r="F2" s="295"/>
      <c r="G2" s="62"/>
      <c r="H2" s="62"/>
    </row>
    <row r="3" spans="1:24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4" spans="1:24" ht="16.5" thickBot="1" x14ac:dyDescent="0.3">
      <c r="A4" s="216" t="s">
        <v>262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</row>
    <row r="5" spans="1:24" ht="16.5" customHeight="1" thickBot="1" x14ac:dyDescent="0.3">
      <c r="A5" s="647" t="s">
        <v>226</v>
      </c>
      <c r="B5" s="647" t="s">
        <v>29</v>
      </c>
      <c r="C5" s="647" t="s">
        <v>245</v>
      </c>
      <c r="D5" s="637" t="s">
        <v>581</v>
      </c>
      <c r="E5" s="638"/>
      <c r="F5" s="639"/>
      <c r="G5" s="653" t="s">
        <v>266</v>
      </c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5"/>
      <c r="T5" s="653" t="s">
        <v>267</v>
      </c>
      <c r="U5" s="655"/>
      <c r="V5" s="653" t="s">
        <v>268</v>
      </c>
      <c r="W5" s="655"/>
      <c r="X5" s="647" t="s">
        <v>228</v>
      </c>
    </row>
    <row r="6" spans="1:24" ht="15.75" customHeight="1" x14ac:dyDescent="0.25">
      <c r="A6" s="648"/>
      <c r="B6" s="648"/>
      <c r="C6" s="648"/>
      <c r="D6" s="363" t="s">
        <v>240</v>
      </c>
      <c r="E6" s="640" t="s">
        <v>582</v>
      </c>
      <c r="F6" s="641"/>
      <c r="G6" s="647" t="s">
        <v>241</v>
      </c>
      <c r="H6" s="647" t="s">
        <v>240</v>
      </c>
      <c r="I6" s="640" t="s">
        <v>227</v>
      </c>
      <c r="J6" s="641"/>
      <c r="K6" s="640" t="s">
        <v>233</v>
      </c>
      <c r="L6" s="641"/>
      <c r="M6" s="640" t="s">
        <v>235</v>
      </c>
      <c r="N6" s="640" t="s">
        <v>236</v>
      </c>
      <c r="O6" s="647" t="s">
        <v>243</v>
      </c>
      <c r="P6" s="647" t="s">
        <v>238</v>
      </c>
      <c r="Q6" s="647" t="s">
        <v>244</v>
      </c>
      <c r="R6" s="647" t="s">
        <v>237</v>
      </c>
      <c r="S6" s="656" t="s">
        <v>239</v>
      </c>
      <c r="T6" s="647" t="s">
        <v>241</v>
      </c>
      <c r="U6" s="647" t="s">
        <v>269</v>
      </c>
      <c r="V6" s="647" t="s">
        <v>241</v>
      </c>
      <c r="W6" s="647" t="s">
        <v>269</v>
      </c>
      <c r="X6" s="648"/>
    </row>
    <row r="7" spans="1:24" ht="15.75" customHeight="1" x14ac:dyDescent="0.25">
      <c r="A7" s="648"/>
      <c r="B7" s="648"/>
      <c r="C7" s="648"/>
      <c r="D7" s="363"/>
      <c r="E7" s="642"/>
      <c r="F7" s="643"/>
      <c r="G7" s="648"/>
      <c r="H7" s="648"/>
      <c r="I7" s="642"/>
      <c r="J7" s="643"/>
      <c r="K7" s="642"/>
      <c r="L7" s="643"/>
      <c r="M7" s="642"/>
      <c r="N7" s="642"/>
      <c r="O7" s="648"/>
      <c r="P7" s="648"/>
      <c r="Q7" s="648"/>
      <c r="R7" s="648"/>
      <c r="S7" s="657"/>
      <c r="T7" s="648"/>
      <c r="U7" s="648"/>
      <c r="V7" s="648"/>
      <c r="W7" s="648"/>
      <c r="X7" s="648"/>
    </row>
    <row r="8" spans="1:24" ht="15.75" customHeight="1" thickBot="1" x14ac:dyDescent="0.3">
      <c r="A8" s="648"/>
      <c r="B8" s="648"/>
      <c r="C8" s="650"/>
      <c r="D8" s="365"/>
      <c r="E8" s="644"/>
      <c r="F8" s="645"/>
      <c r="G8" s="650"/>
      <c r="H8" s="650"/>
      <c r="I8" s="644"/>
      <c r="J8" s="645"/>
      <c r="K8" s="644"/>
      <c r="L8" s="645"/>
      <c r="M8" s="644"/>
      <c r="N8" s="644"/>
      <c r="O8" s="650"/>
      <c r="P8" s="650"/>
      <c r="Q8" s="650"/>
      <c r="R8" s="649"/>
      <c r="S8" s="658"/>
      <c r="T8" s="649"/>
      <c r="U8" s="649"/>
      <c r="V8" s="649"/>
      <c r="W8" s="649"/>
      <c r="X8" s="648"/>
    </row>
    <row r="9" spans="1:24" ht="15.75" customHeight="1" thickBot="1" x14ac:dyDescent="0.3">
      <c r="A9" s="649"/>
      <c r="B9" s="649"/>
      <c r="C9" s="267" t="s">
        <v>229</v>
      </c>
      <c r="D9" s="364" t="s">
        <v>59</v>
      </c>
      <c r="E9" s="364" t="s">
        <v>20</v>
      </c>
      <c r="F9" s="364" t="s">
        <v>229</v>
      </c>
      <c r="G9" s="251" t="s">
        <v>59</v>
      </c>
      <c r="H9" s="251" t="s">
        <v>59</v>
      </c>
      <c r="I9" s="251" t="s">
        <v>20</v>
      </c>
      <c r="J9" s="251" t="s">
        <v>229</v>
      </c>
      <c r="K9" s="251" t="s">
        <v>20</v>
      </c>
      <c r="L9" s="251" t="s">
        <v>229</v>
      </c>
      <c r="M9" s="251" t="s">
        <v>234</v>
      </c>
      <c r="N9" s="251" t="s">
        <v>234</v>
      </c>
      <c r="O9" s="251" t="s">
        <v>242</v>
      </c>
      <c r="P9" s="251" t="s">
        <v>17</v>
      </c>
      <c r="Q9" s="251" t="s">
        <v>30</v>
      </c>
      <c r="R9" s="250" t="s">
        <v>229</v>
      </c>
      <c r="S9" s="252" t="s">
        <v>20</v>
      </c>
      <c r="T9" s="251" t="s">
        <v>59</v>
      </c>
      <c r="U9" s="251" t="s">
        <v>59</v>
      </c>
      <c r="V9" s="251" t="s">
        <v>59</v>
      </c>
      <c r="W9" s="251" t="s">
        <v>59</v>
      </c>
      <c r="X9" s="649"/>
    </row>
    <row r="10" spans="1:24" x14ac:dyDescent="0.2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9"/>
      <c r="Q10" s="219"/>
      <c r="R10" s="219"/>
      <c r="S10" s="220"/>
      <c r="T10" s="219"/>
      <c r="U10" s="219"/>
      <c r="V10" s="219"/>
      <c r="W10" s="219"/>
      <c r="X10" s="218"/>
    </row>
    <row r="11" spans="1:24" ht="15.75" thickBot="1" x14ac:dyDescent="0.3">
      <c r="A11" s="64" t="s">
        <v>141</v>
      </c>
      <c r="B11" s="221"/>
      <c r="C11" s="221"/>
      <c r="D11" s="221"/>
      <c r="E11" s="221"/>
      <c r="F11" s="221"/>
      <c r="G11" s="221"/>
      <c r="H11" s="221"/>
      <c r="I11" s="646" t="s">
        <v>601</v>
      </c>
      <c r="J11" s="636"/>
      <c r="K11" s="221"/>
      <c r="L11" s="221"/>
      <c r="M11" s="248"/>
      <c r="N11" s="248"/>
      <c r="O11" s="248"/>
      <c r="P11" s="222"/>
      <c r="Q11" s="219"/>
      <c r="R11" s="219"/>
      <c r="S11" s="223"/>
      <c r="T11" s="635" t="s">
        <v>603</v>
      </c>
      <c r="U11" s="635"/>
      <c r="V11" s="635" t="s">
        <v>604</v>
      </c>
      <c r="W11" s="636"/>
      <c r="X11" s="221"/>
    </row>
    <row r="12" spans="1:24" ht="16.5" thickBot="1" x14ac:dyDescent="0.3">
      <c r="A12" s="224" t="s">
        <v>230</v>
      </c>
      <c r="B12" s="225" t="s">
        <v>246</v>
      </c>
      <c r="C12" s="241">
        <v>9</v>
      </c>
      <c r="D12" s="241">
        <f>H12+U12+W12</f>
        <v>14.28</v>
      </c>
      <c r="E12" s="241">
        <v>100</v>
      </c>
      <c r="F12" s="241">
        <v>5</v>
      </c>
      <c r="G12" s="241">
        <v>44.15</v>
      </c>
      <c r="H12" s="241">
        <v>9.69</v>
      </c>
      <c r="I12" s="226">
        <v>100</v>
      </c>
      <c r="J12" s="226">
        <v>5</v>
      </c>
      <c r="K12" s="227">
        <v>8.6999999999999993</v>
      </c>
      <c r="L12" s="226">
        <v>4</v>
      </c>
      <c r="M12" s="253">
        <v>52.23</v>
      </c>
      <c r="N12" s="346">
        <v>28.22</v>
      </c>
      <c r="O12" s="253">
        <v>4.4400000000000004</v>
      </c>
      <c r="P12" s="224">
        <v>71</v>
      </c>
      <c r="Q12" s="228">
        <v>65</v>
      </c>
      <c r="R12" s="254">
        <v>9</v>
      </c>
      <c r="S12" s="229">
        <v>87.35</v>
      </c>
      <c r="T12" s="224">
        <v>7.97</v>
      </c>
      <c r="U12" s="224">
        <v>1.91</v>
      </c>
      <c r="V12" s="224">
        <v>12.05</v>
      </c>
      <c r="W12" s="224">
        <v>2.68</v>
      </c>
      <c r="X12" s="226">
        <f>SUM(C12+J12+L12+R12+F12)</f>
        <v>32</v>
      </c>
    </row>
    <row r="13" spans="1:24" ht="16.5" thickBot="1" x14ac:dyDescent="0.3">
      <c r="A13" s="230" t="s">
        <v>231</v>
      </c>
      <c r="B13" s="231" t="s">
        <v>247</v>
      </c>
      <c r="C13" s="249">
        <v>9</v>
      </c>
      <c r="D13" s="241">
        <f>H13+U13+W13</f>
        <v>14.110000000000001</v>
      </c>
      <c r="E13" s="368">
        <f>(D13*$E12)/$D12</f>
        <v>98.809523809523824</v>
      </c>
      <c r="F13" s="249">
        <v>5</v>
      </c>
      <c r="G13" s="249">
        <v>43.31</v>
      </c>
      <c r="H13" s="249">
        <v>9.4700000000000006</v>
      </c>
      <c r="I13" s="226">
        <f>(H13*I12)/H12</f>
        <v>97.72961816305471</v>
      </c>
      <c r="J13" s="226">
        <v>5</v>
      </c>
      <c r="K13" s="288">
        <v>8.2799999999999994</v>
      </c>
      <c r="L13" s="226">
        <v>4</v>
      </c>
      <c r="M13" s="253">
        <v>51.58</v>
      </c>
      <c r="N13" s="346">
        <v>30.02</v>
      </c>
      <c r="O13" s="253">
        <v>4.49</v>
      </c>
      <c r="P13" s="230">
        <v>74</v>
      </c>
      <c r="Q13" s="233">
        <v>65</v>
      </c>
      <c r="R13" s="255">
        <v>9</v>
      </c>
      <c r="S13" s="229">
        <v>87.78</v>
      </c>
      <c r="T13" s="230">
        <v>7.76</v>
      </c>
      <c r="U13" s="230">
        <v>1.83</v>
      </c>
      <c r="V13" s="230">
        <v>12.23</v>
      </c>
      <c r="W13" s="230">
        <v>2.81</v>
      </c>
      <c r="X13" s="226">
        <f>SUM(C13+J13+L13+R13+F13)</f>
        <v>32</v>
      </c>
    </row>
    <row r="14" spans="1:24" ht="15.75" x14ac:dyDescent="0.25">
      <c r="A14" s="651"/>
      <c r="B14" s="651"/>
      <c r="C14" s="246"/>
      <c r="D14" s="366"/>
      <c r="E14" s="366"/>
      <c r="F14" s="366"/>
      <c r="G14" s="246"/>
      <c r="H14" s="246"/>
      <c r="I14" s="234"/>
      <c r="J14" s="234"/>
      <c r="K14" s="234"/>
      <c r="L14" s="235"/>
      <c r="M14" s="235"/>
      <c r="N14" s="235"/>
      <c r="O14" s="235"/>
      <c r="P14" s="219"/>
      <c r="Q14" s="219"/>
      <c r="R14" s="219"/>
      <c r="S14" s="236"/>
      <c r="T14" s="219"/>
      <c r="U14" s="219"/>
      <c r="V14" s="219"/>
      <c r="W14" s="219"/>
      <c r="X14" s="235"/>
    </row>
    <row r="15" spans="1:24" ht="16.5" thickBot="1" x14ac:dyDescent="0.3">
      <c r="A15" s="64" t="s">
        <v>142</v>
      </c>
      <c r="B15" s="221"/>
      <c r="C15" s="221"/>
      <c r="D15" s="221"/>
      <c r="E15" s="221"/>
      <c r="F15" s="221"/>
      <c r="G15" s="221"/>
      <c r="H15" s="221"/>
      <c r="I15" s="646" t="s">
        <v>602</v>
      </c>
      <c r="J15" s="636"/>
      <c r="K15" s="237"/>
      <c r="L15" s="238"/>
      <c r="M15" s="238"/>
      <c r="N15" s="238"/>
      <c r="O15" s="238"/>
      <c r="P15" s="239"/>
      <c r="Q15" s="239"/>
      <c r="R15" s="222"/>
      <c r="S15" s="240"/>
      <c r="T15" s="635" t="s">
        <v>605</v>
      </c>
      <c r="U15" s="635"/>
      <c r="V15" s="635" t="s">
        <v>606</v>
      </c>
      <c r="W15" s="636"/>
      <c r="X15" s="238"/>
    </row>
    <row r="16" spans="1:24" ht="16.5" thickBot="1" x14ac:dyDescent="0.3">
      <c r="A16" s="224" t="s">
        <v>230</v>
      </c>
      <c r="B16" s="225" t="s">
        <v>246</v>
      </c>
      <c r="C16" s="241">
        <v>9</v>
      </c>
      <c r="D16" s="241">
        <f>H16+U16+W16</f>
        <v>7.79</v>
      </c>
      <c r="E16" s="241">
        <v>100</v>
      </c>
      <c r="F16" s="241">
        <v>5</v>
      </c>
      <c r="G16" s="241">
        <v>29.41</v>
      </c>
      <c r="H16" s="241">
        <v>4.6500000000000004</v>
      </c>
      <c r="I16" s="226">
        <v>100</v>
      </c>
      <c r="J16" s="226">
        <v>5</v>
      </c>
      <c r="K16" s="263">
        <v>7.28</v>
      </c>
      <c r="L16" s="226">
        <v>3</v>
      </c>
      <c r="M16" s="253">
        <v>58.62</v>
      </c>
      <c r="N16" s="347">
        <v>34.53</v>
      </c>
      <c r="O16" s="253">
        <v>3.93</v>
      </c>
      <c r="P16" s="224">
        <v>105</v>
      </c>
      <c r="Q16" s="228">
        <v>86</v>
      </c>
      <c r="R16" s="254">
        <v>9</v>
      </c>
      <c r="S16" s="229">
        <v>89.29</v>
      </c>
      <c r="T16" s="224">
        <v>7.09</v>
      </c>
      <c r="U16" s="376">
        <v>1.6</v>
      </c>
      <c r="V16" s="224">
        <v>4.33</v>
      </c>
      <c r="W16" s="224">
        <v>1.54</v>
      </c>
      <c r="X16" s="226">
        <f>SUM(C16+J16+L16+R16+F16)</f>
        <v>31</v>
      </c>
    </row>
    <row r="17" spans="1:24" ht="16.5" thickBot="1" x14ac:dyDescent="0.3">
      <c r="A17" s="224" t="s">
        <v>230</v>
      </c>
      <c r="B17" s="231" t="s">
        <v>247</v>
      </c>
      <c r="C17" s="241">
        <v>9</v>
      </c>
      <c r="D17" s="241">
        <f>H17+U17+W17</f>
        <v>7.97</v>
      </c>
      <c r="E17" s="368">
        <f>(D17*$E16)/$D16</f>
        <v>102.31065468549423</v>
      </c>
      <c r="F17" s="241">
        <v>5</v>
      </c>
      <c r="G17" s="349">
        <v>29.6</v>
      </c>
      <c r="H17" s="241">
        <v>4.62</v>
      </c>
      <c r="I17" s="226">
        <f>(H17*I16)/H16</f>
        <v>99.354838709677409</v>
      </c>
      <c r="J17" s="241">
        <v>5</v>
      </c>
      <c r="K17" s="263">
        <v>5.97</v>
      </c>
      <c r="L17" s="226">
        <v>2</v>
      </c>
      <c r="M17" s="253">
        <v>55.31</v>
      </c>
      <c r="N17" s="347">
        <v>32.61</v>
      </c>
      <c r="O17" s="253">
        <v>4.1900000000000004</v>
      </c>
      <c r="P17" s="224">
        <v>105</v>
      </c>
      <c r="Q17" s="228">
        <v>86</v>
      </c>
      <c r="R17" s="254">
        <v>9</v>
      </c>
      <c r="S17" s="229">
        <v>88.98</v>
      </c>
      <c r="T17" s="224">
        <v>7.08</v>
      </c>
      <c r="U17" s="224">
        <v>1.64</v>
      </c>
      <c r="V17" s="224">
        <v>4.78</v>
      </c>
      <c r="W17" s="224">
        <v>1.71</v>
      </c>
      <c r="X17" s="226">
        <f>SUM(C17+J17+L17+R17+F17)</f>
        <v>30</v>
      </c>
    </row>
    <row r="18" spans="1:24" ht="15.75" x14ac:dyDescent="0.25">
      <c r="A18" s="243"/>
      <c r="B18" s="256"/>
      <c r="C18" s="256"/>
      <c r="D18" s="256"/>
      <c r="E18" s="256"/>
      <c r="F18" s="256"/>
      <c r="G18" s="257"/>
      <c r="H18" s="257"/>
      <c r="I18" s="257"/>
      <c r="J18" s="257"/>
      <c r="K18" s="258"/>
      <c r="L18" s="235"/>
      <c r="M18" s="259"/>
      <c r="N18" s="259"/>
      <c r="O18" s="259"/>
      <c r="P18" s="243"/>
      <c r="Q18" s="236"/>
      <c r="R18" s="236"/>
      <c r="S18" s="260"/>
      <c r="T18" s="243"/>
      <c r="U18" s="243"/>
      <c r="V18" s="243"/>
      <c r="W18" s="243"/>
      <c r="X18" s="235"/>
    </row>
    <row r="19" spans="1:24" ht="16.5" thickBot="1" x14ac:dyDescent="0.3">
      <c r="A19" s="652" t="s">
        <v>232</v>
      </c>
      <c r="B19" s="652"/>
      <c r="C19" s="247"/>
      <c r="D19" s="247"/>
      <c r="E19" s="247"/>
      <c r="F19" s="247"/>
      <c r="G19" s="247"/>
      <c r="H19" s="247"/>
      <c r="I19" s="242"/>
      <c r="J19" s="242"/>
      <c r="K19" s="242"/>
      <c r="L19" s="235"/>
      <c r="M19" s="235"/>
      <c r="N19" s="235"/>
      <c r="O19" s="235"/>
      <c r="P19" s="219"/>
      <c r="Q19" s="219"/>
      <c r="R19" s="219"/>
      <c r="S19" s="236"/>
      <c r="T19" s="219"/>
      <c r="U19" s="219"/>
      <c r="V19" s="219"/>
      <c r="W19" s="219"/>
      <c r="X19" s="235"/>
    </row>
    <row r="20" spans="1:24" ht="16.5" thickBot="1" x14ac:dyDescent="0.3">
      <c r="A20" s="265" t="s">
        <v>230</v>
      </c>
      <c r="B20" s="225" t="s">
        <v>246</v>
      </c>
      <c r="C20" s="241">
        <f>SUM(C12+C16)/2</f>
        <v>9</v>
      </c>
      <c r="D20" s="349">
        <f>(D12+D16)/2</f>
        <v>11.035</v>
      </c>
      <c r="E20" s="241">
        <v>100</v>
      </c>
      <c r="F20" s="241">
        <v>5</v>
      </c>
      <c r="G20" s="261">
        <f>(G12+G16)/2</f>
        <v>36.78</v>
      </c>
      <c r="H20" s="262">
        <f>(H12+H16)/2</f>
        <v>7.17</v>
      </c>
      <c r="I20" s="244">
        <v>100</v>
      </c>
      <c r="J20" s="244">
        <v>5</v>
      </c>
      <c r="K20" s="264">
        <f>(K12+K16)/2</f>
        <v>7.99</v>
      </c>
      <c r="L20" s="226">
        <v>3</v>
      </c>
      <c r="M20" s="262">
        <f t="shared" ref="M20:P21" si="0">(M12+M16)/2</f>
        <v>55.424999999999997</v>
      </c>
      <c r="N20" s="262">
        <f t="shared" si="0"/>
        <v>31.375</v>
      </c>
      <c r="O20" s="262">
        <f t="shared" si="0"/>
        <v>4.1850000000000005</v>
      </c>
      <c r="P20" s="244">
        <f t="shared" si="0"/>
        <v>88</v>
      </c>
      <c r="Q20" s="261">
        <f t="shared" ref="Q20:S21" si="1">(Q12+Q16)/2</f>
        <v>75.5</v>
      </c>
      <c r="R20" s="261">
        <f t="shared" si="1"/>
        <v>9</v>
      </c>
      <c r="S20" s="264">
        <f t="shared" si="1"/>
        <v>88.32</v>
      </c>
      <c r="T20" s="262">
        <f t="shared" ref="T20:W20" si="2">(T12+T16)/2</f>
        <v>7.5299999999999994</v>
      </c>
      <c r="U20" s="261">
        <f t="shared" si="2"/>
        <v>1.7549999999999999</v>
      </c>
      <c r="V20" s="262">
        <f t="shared" si="2"/>
        <v>8.1900000000000013</v>
      </c>
      <c r="W20" s="262">
        <f t="shared" si="2"/>
        <v>2.1100000000000003</v>
      </c>
      <c r="X20" s="226">
        <f>SUM(C20+J20+L20+R20+F20)</f>
        <v>31</v>
      </c>
    </row>
    <row r="21" spans="1:24" ht="16.5" thickBot="1" x14ac:dyDescent="0.3">
      <c r="A21" s="266" t="s">
        <v>231</v>
      </c>
      <c r="B21" s="231" t="s">
        <v>247</v>
      </c>
      <c r="C21" s="241">
        <f>SUM(C13+C17)/2</f>
        <v>9</v>
      </c>
      <c r="D21" s="349">
        <f>(D13+D17)/2</f>
        <v>11.040000000000001</v>
      </c>
      <c r="E21" s="368">
        <f>(D21*$E20)/$D20</f>
        <v>100.04531037607612</v>
      </c>
      <c r="F21" s="241">
        <v>5</v>
      </c>
      <c r="G21" s="262">
        <f>(G13+G17)/2</f>
        <v>36.454999999999998</v>
      </c>
      <c r="H21" s="261">
        <f>(H13+H17)/2</f>
        <v>7.0449999999999999</v>
      </c>
      <c r="I21" s="226">
        <f>(H21*I20)/H20</f>
        <v>98.256624825662485</v>
      </c>
      <c r="J21" s="226">
        <v>5</v>
      </c>
      <c r="K21" s="264">
        <f>(K13+K17)/2</f>
        <v>7.125</v>
      </c>
      <c r="L21" s="226">
        <v>3</v>
      </c>
      <c r="M21" s="262">
        <f t="shared" si="0"/>
        <v>53.445</v>
      </c>
      <c r="N21" s="262">
        <f t="shared" si="0"/>
        <v>31.314999999999998</v>
      </c>
      <c r="O21" s="262">
        <f t="shared" si="0"/>
        <v>4.34</v>
      </c>
      <c r="P21" s="244">
        <f t="shared" si="0"/>
        <v>89.5</v>
      </c>
      <c r="Q21" s="261">
        <f t="shared" si="1"/>
        <v>75.5</v>
      </c>
      <c r="R21" s="261">
        <f t="shared" si="1"/>
        <v>9</v>
      </c>
      <c r="S21" s="264">
        <f t="shared" si="1"/>
        <v>88.38</v>
      </c>
      <c r="T21" s="262">
        <f>(T13+T17)/2</f>
        <v>7.42</v>
      </c>
      <c r="U21" s="262">
        <f>(U13+U17)/2</f>
        <v>1.7349999999999999</v>
      </c>
      <c r="V21" s="262">
        <f>(V13+V17)/2</f>
        <v>8.5050000000000008</v>
      </c>
      <c r="W21" s="262">
        <f>(W13+W17)/2</f>
        <v>2.2599999999999998</v>
      </c>
      <c r="X21" s="226">
        <f>SUM(C21+J21+L21+R21+F21)</f>
        <v>31</v>
      </c>
    </row>
    <row r="22" spans="1:24" x14ac:dyDescent="0.25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</row>
    <row r="23" spans="1:24" x14ac:dyDescent="0.25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</row>
    <row r="24" spans="1:24" x14ac:dyDescent="0.25">
      <c r="A24" s="664" t="s">
        <v>63</v>
      </c>
      <c r="B24" s="664"/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</row>
    <row r="25" spans="1:24" x14ac:dyDescent="0.25">
      <c r="A25" s="70" t="s">
        <v>460</v>
      </c>
      <c r="B25" s="571" t="s">
        <v>91</v>
      </c>
      <c r="C25" s="571"/>
      <c r="D25" s="362"/>
      <c r="E25" s="362"/>
      <c r="F25" s="362"/>
      <c r="G25" s="571" t="s">
        <v>64</v>
      </c>
      <c r="H25" s="571"/>
      <c r="I25" s="571"/>
      <c r="J25" s="571"/>
      <c r="K25" s="571"/>
      <c r="L25" s="571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</row>
    <row r="26" spans="1:24" ht="18.75" x14ac:dyDescent="0.25">
      <c r="A26" s="75" t="s">
        <v>65</v>
      </c>
      <c r="B26" s="659"/>
      <c r="C26" s="660"/>
      <c r="D26" s="660"/>
      <c r="E26" s="660"/>
      <c r="F26" s="660"/>
      <c r="G26" s="660"/>
      <c r="H26" s="660"/>
      <c r="I26" s="660"/>
      <c r="J26" s="660"/>
      <c r="K26" s="660"/>
      <c r="L26" s="660"/>
      <c r="M26" s="245"/>
      <c r="N26" s="245"/>
      <c r="O26" s="245"/>
      <c r="P26" s="245"/>
      <c r="Q26" s="217"/>
      <c r="R26" s="217"/>
      <c r="S26" s="217"/>
      <c r="T26" s="217"/>
      <c r="U26" s="217"/>
      <c r="V26" s="217"/>
      <c r="W26" s="217"/>
      <c r="X26" s="245"/>
    </row>
    <row r="27" spans="1:24" x14ac:dyDescent="0.25">
      <c r="A27" s="70" t="s">
        <v>66</v>
      </c>
      <c r="B27" s="661" t="s">
        <v>176</v>
      </c>
      <c r="C27" s="661"/>
      <c r="D27" s="367"/>
      <c r="E27" s="367"/>
      <c r="F27" s="367"/>
      <c r="G27" s="572">
        <v>2.4</v>
      </c>
      <c r="H27" s="572"/>
      <c r="I27" s="572"/>
      <c r="J27" s="572"/>
      <c r="K27" s="572"/>
      <c r="L27" s="572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</row>
    <row r="28" spans="1:24" x14ac:dyDescent="0.25">
      <c r="A28" s="70" t="s">
        <v>83</v>
      </c>
      <c r="B28" s="571" t="s">
        <v>174</v>
      </c>
      <c r="C28" s="571"/>
      <c r="D28" s="362"/>
      <c r="E28" s="362"/>
      <c r="F28" s="362"/>
      <c r="G28" s="572" t="s">
        <v>172</v>
      </c>
      <c r="H28" s="572"/>
      <c r="I28" s="572"/>
      <c r="J28" s="572"/>
      <c r="K28" s="572"/>
      <c r="L28" s="572"/>
    </row>
    <row r="29" spans="1:24" x14ac:dyDescent="0.25">
      <c r="A29" s="70" t="s">
        <v>67</v>
      </c>
      <c r="B29" s="571" t="s">
        <v>177</v>
      </c>
      <c r="C29" s="571"/>
      <c r="D29" s="362"/>
      <c r="E29" s="362"/>
      <c r="F29" s="362"/>
      <c r="G29" s="572">
        <v>6.1</v>
      </c>
      <c r="H29" s="572"/>
      <c r="I29" s="572"/>
      <c r="J29" s="572"/>
      <c r="K29" s="572"/>
      <c r="L29" s="572"/>
    </row>
    <row r="30" spans="1:24" x14ac:dyDescent="0.25">
      <c r="A30" s="70" t="s">
        <v>68</v>
      </c>
      <c r="B30" s="571" t="s">
        <v>178</v>
      </c>
      <c r="C30" s="571"/>
      <c r="D30" s="362"/>
      <c r="E30" s="362"/>
      <c r="F30" s="362"/>
      <c r="G30" s="572">
        <v>124</v>
      </c>
      <c r="H30" s="572"/>
      <c r="I30" s="572"/>
      <c r="J30" s="572"/>
      <c r="K30" s="572"/>
      <c r="L30" s="572"/>
    </row>
    <row r="31" spans="1:24" x14ac:dyDescent="0.25">
      <c r="A31" s="70" t="s">
        <v>69</v>
      </c>
      <c r="B31" s="571" t="s">
        <v>179</v>
      </c>
      <c r="C31" s="571"/>
      <c r="D31" s="362"/>
      <c r="E31" s="362"/>
      <c r="F31" s="362"/>
      <c r="G31" s="572">
        <v>107</v>
      </c>
      <c r="H31" s="572"/>
      <c r="I31" s="572"/>
      <c r="J31" s="572"/>
      <c r="K31" s="572"/>
      <c r="L31" s="572"/>
    </row>
    <row r="32" spans="1:24" x14ac:dyDescent="0.25">
      <c r="A32" s="70" t="s">
        <v>86</v>
      </c>
      <c r="B32" s="565" t="s">
        <v>248</v>
      </c>
      <c r="C32" s="566"/>
      <c r="D32" s="566"/>
      <c r="E32" s="566"/>
      <c r="F32" s="566"/>
      <c r="G32" s="566"/>
      <c r="H32" s="566"/>
      <c r="I32" s="566"/>
      <c r="J32" s="566"/>
      <c r="K32" s="566"/>
      <c r="L32" s="566"/>
    </row>
    <row r="33" spans="1:12" x14ac:dyDescent="0.25">
      <c r="A33" s="70" t="s">
        <v>70</v>
      </c>
      <c r="B33" s="567" t="s">
        <v>599</v>
      </c>
      <c r="C33" s="567"/>
      <c r="D33" s="360"/>
      <c r="E33" s="360"/>
      <c r="F33" s="360"/>
      <c r="G33" s="663" t="s">
        <v>600</v>
      </c>
      <c r="H33" s="663"/>
      <c r="I33" s="663"/>
      <c r="J33" s="663"/>
      <c r="K33" s="663"/>
      <c r="L33" s="663"/>
    </row>
    <row r="34" spans="1:12" x14ac:dyDescent="0.25">
      <c r="A34" s="69" t="s">
        <v>71</v>
      </c>
      <c r="B34" s="566" t="s">
        <v>583</v>
      </c>
      <c r="C34" s="570"/>
      <c r="D34" s="361"/>
      <c r="E34" s="361"/>
      <c r="F34" s="361"/>
      <c r="G34" s="572" t="s">
        <v>588</v>
      </c>
      <c r="H34" s="572"/>
      <c r="I34" s="572"/>
      <c r="J34" s="572"/>
      <c r="K34" s="572"/>
      <c r="L34" s="572"/>
    </row>
    <row r="35" spans="1:12" x14ac:dyDescent="0.25">
      <c r="A35" s="70" t="s">
        <v>72</v>
      </c>
      <c r="B35" s="662"/>
      <c r="C35" s="662"/>
      <c r="D35" s="662"/>
      <c r="E35" s="662"/>
      <c r="F35" s="662"/>
      <c r="G35" s="662"/>
      <c r="H35" s="662"/>
      <c r="I35" s="662"/>
      <c r="J35" s="662"/>
      <c r="K35" s="662"/>
      <c r="L35" s="662"/>
    </row>
    <row r="36" spans="1:12" x14ac:dyDescent="0.25">
      <c r="A36" s="70" t="s">
        <v>73</v>
      </c>
      <c r="B36" s="369" t="s">
        <v>591</v>
      </c>
      <c r="C36" s="370" t="s">
        <v>168</v>
      </c>
      <c r="D36" s="117"/>
      <c r="E36" s="117"/>
      <c r="F36" s="117"/>
      <c r="G36" s="378" t="s">
        <v>595</v>
      </c>
      <c r="H36" s="381" t="s">
        <v>80</v>
      </c>
      <c r="I36" s="132"/>
      <c r="J36" s="132"/>
      <c r="K36" s="132"/>
      <c r="L36" s="132"/>
    </row>
    <row r="37" spans="1:12" x14ac:dyDescent="0.25">
      <c r="A37" s="70" t="s">
        <v>73</v>
      </c>
      <c r="B37" s="371" t="s">
        <v>592</v>
      </c>
      <c r="C37" s="372" t="s">
        <v>249</v>
      </c>
      <c r="D37" s="117"/>
      <c r="E37" s="117"/>
      <c r="F37" s="117"/>
      <c r="G37" s="377" t="s">
        <v>596</v>
      </c>
      <c r="H37" s="382" t="s">
        <v>256</v>
      </c>
      <c r="I37" s="132"/>
      <c r="J37" s="132"/>
      <c r="K37" s="132"/>
      <c r="L37" s="132"/>
    </row>
    <row r="38" spans="1:12" x14ac:dyDescent="0.25">
      <c r="A38" s="70" t="s">
        <v>84</v>
      </c>
      <c r="B38" s="371" t="s">
        <v>593</v>
      </c>
      <c r="C38" s="373" t="s">
        <v>587</v>
      </c>
      <c r="D38" s="362"/>
      <c r="E38" s="362"/>
      <c r="F38" s="362"/>
      <c r="G38" s="377" t="s">
        <v>596</v>
      </c>
      <c r="H38" s="382" t="s">
        <v>257</v>
      </c>
      <c r="I38" s="132"/>
      <c r="J38" s="132"/>
      <c r="K38" s="132"/>
      <c r="L38" s="132"/>
    </row>
    <row r="39" spans="1:12" x14ac:dyDescent="0.25">
      <c r="A39" s="70" t="s">
        <v>84</v>
      </c>
      <c r="B39" s="371" t="s">
        <v>594</v>
      </c>
      <c r="C39" s="373" t="s">
        <v>587</v>
      </c>
      <c r="D39" s="362"/>
      <c r="E39" s="362"/>
      <c r="F39" s="362"/>
      <c r="G39" s="377" t="s">
        <v>597</v>
      </c>
      <c r="H39" s="382" t="s">
        <v>258</v>
      </c>
      <c r="I39" s="132"/>
      <c r="J39" s="132"/>
      <c r="K39" s="132"/>
      <c r="L39" s="132"/>
    </row>
    <row r="40" spans="1:12" x14ac:dyDescent="0.25">
      <c r="A40" s="70" t="s">
        <v>84</v>
      </c>
      <c r="B40" s="371" t="s">
        <v>419</v>
      </c>
      <c r="C40" s="373" t="s">
        <v>250</v>
      </c>
      <c r="D40" s="362"/>
      <c r="E40" s="362"/>
      <c r="F40" s="362"/>
      <c r="G40" s="377" t="s">
        <v>598</v>
      </c>
      <c r="H40" s="382" t="s">
        <v>258</v>
      </c>
      <c r="I40" s="132"/>
      <c r="J40" s="132"/>
      <c r="K40" s="132"/>
      <c r="L40" s="132"/>
    </row>
    <row r="41" spans="1:12" s="293" customFormat="1" x14ac:dyDescent="0.25">
      <c r="A41" s="351" t="s">
        <v>73</v>
      </c>
      <c r="B41" s="374" t="s">
        <v>584</v>
      </c>
      <c r="C41" s="375" t="s">
        <v>585</v>
      </c>
      <c r="D41" s="362"/>
      <c r="E41" s="362"/>
      <c r="F41" s="362"/>
      <c r="G41" s="379" t="s">
        <v>589</v>
      </c>
      <c r="H41" s="383" t="s">
        <v>590</v>
      </c>
      <c r="I41" s="356"/>
      <c r="J41" s="356"/>
      <c r="K41" s="356"/>
      <c r="L41" s="356"/>
    </row>
    <row r="42" spans="1:12" s="293" customFormat="1" x14ac:dyDescent="0.25">
      <c r="A42" s="351"/>
      <c r="B42" s="374" t="s">
        <v>305</v>
      </c>
      <c r="C42" s="375" t="s">
        <v>586</v>
      </c>
      <c r="D42" s="362"/>
      <c r="E42" s="362"/>
      <c r="F42" s="362"/>
      <c r="G42" s="379" t="s">
        <v>589</v>
      </c>
      <c r="H42" s="383" t="s">
        <v>257</v>
      </c>
      <c r="I42" s="356"/>
      <c r="J42" s="356"/>
      <c r="K42" s="356"/>
      <c r="L42" s="356"/>
    </row>
    <row r="43" spans="1:12" s="293" customFormat="1" x14ac:dyDescent="0.25">
      <c r="A43" s="351"/>
      <c r="B43" s="374" t="s">
        <v>463</v>
      </c>
      <c r="C43" s="375" t="s">
        <v>587</v>
      </c>
      <c r="D43" s="362"/>
      <c r="E43" s="362"/>
      <c r="F43" s="362"/>
      <c r="G43" s="379" t="s">
        <v>551</v>
      </c>
      <c r="H43" s="383" t="s">
        <v>258</v>
      </c>
      <c r="I43" s="356"/>
      <c r="J43" s="356"/>
      <c r="K43" s="356"/>
      <c r="L43" s="356"/>
    </row>
    <row r="44" spans="1:12" s="293" customFormat="1" x14ac:dyDescent="0.25">
      <c r="A44" s="351"/>
      <c r="B44" s="357"/>
      <c r="C44" s="380"/>
      <c r="D44" s="362"/>
      <c r="E44" s="362"/>
      <c r="F44" s="362"/>
      <c r="G44" s="379" t="s">
        <v>401</v>
      </c>
      <c r="H44" s="383" t="s">
        <v>258</v>
      </c>
      <c r="I44" s="356"/>
      <c r="J44" s="356"/>
      <c r="K44" s="356"/>
      <c r="L44" s="356"/>
    </row>
    <row r="45" spans="1:12" x14ac:dyDescent="0.25">
      <c r="A45" s="173" t="s">
        <v>74</v>
      </c>
    </row>
    <row r="46" spans="1:12" x14ac:dyDescent="0.25">
      <c r="A46" s="70" t="s">
        <v>75</v>
      </c>
      <c r="B46" s="70" t="s">
        <v>251</v>
      </c>
      <c r="C46" s="70" t="s">
        <v>252</v>
      </c>
      <c r="D46" s="351"/>
      <c r="E46" s="351"/>
      <c r="F46" s="351"/>
      <c r="G46" s="122" t="s">
        <v>259</v>
      </c>
      <c r="H46" s="122" t="s">
        <v>260</v>
      </c>
    </row>
    <row r="47" spans="1:12" x14ac:dyDescent="0.25">
      <c r="A47" s="70"/>
      <c r="B47" s="70" t="s">
        <v>253</v>
      </c>
      <c r="C47" s="70" t="s">
        <v>254</v>
      </c>
      <c r="D47" s="351"/>
      <c r="E47" s="351"/>
      <c r="F47" s="351"/>
      <c r="G47" s="122" t="s">
        <v>261</v>
      </c>
      <c r="H47" s="122" t="s">
        <v>260</v>
      </c>
    </row>
    <row r="48" spans="1:12" x14ac:dyDescent="0.25">
      <c r="A48" s="72"/>
      <c r="B48" s="70"/>
      <c r="C48" s="70" t="s">
        <v>195</v>
      </c>
      <c r="D48" s="351"/>
      <c r="E48" s="351"/>
      <c r="F48" s="351"/>
      <c r="G48" s="122"/>
      <c r="H48" s="122"/>
    </row>
    <row r="49" spans="1:8" x14ac:dyDescent="0.25">
      <c r="A49" s="72"/>
      <c r="B49" s="70" t="s">
        <v>255</v>
      </c>
      <c r="C49" s="70" t="s">
        <v>254</v>
      </c>
      <c r="D49" s="351"/>
      <c r="E49" s="351"/>
      <c r="F49" s="351"/>
      <c r="G49" s="122"/>
      <c r="H49" s="122"/>
    </row>
    <row r="50" spans="1:8" x14ac:dyDescent="0.25">
      <c r="A50" s="70"/>
      <c r="B50" s="70"/>
      <c r="C50" s="70"/>
      <c r="D50" s="351"/>
      <c r="E50" s="351"/>
      <c r="F50" s="351"/>
      <c r="G50" s="122"/>
      <c r="H50" s="122"/>
    </row>
  </sheetData>
  <mergeCells count="52">
    <mergeCell ref="X5:X9"/>
    <mergeCell ref="B34:C34"/>
    <mergeCell ref="G34:L34"/>
    <mergeCell ref="B35:L35"/>
    <mergeCell ref="B31:C31"/>
    <mergeCell ref="G31:L31"/>
    <mergeCell ref="B32:L32"/>
    <mergeCell ref="B33:C33"/>
    <mergeCell ref="G33:L33"/>
    <mergeCell ref="B28:C28"/>
    <mergeCell ref="G28:L28"/>
    <mergeCell ref="B29:C29"/>
    <mergeCell ref="G29:L29"/>
    <mergeCell ref="B30:C30"/>
    <mergeCell ref="G30:L30"/>
    <mergeCell ref="A24:L24"/>
    <mergeCell ref="B25:C25"/>
    <mergeCell ref="G25:L25"/>
    <mergeCell ref="B26:L26"/>
    <mergeCell ref="B27:C27"/>
    <mergeCell ref="G27:L27"/>
    <mergeCell ref="A14:B14"/>
    <mergeCell ref="A19:B19"/>
    <mergeCell ref="T6:T8"/>
    <mergeCell ref="U6:U8"/>
    <mergeCell ref="V6:V8"/>
    <mergeCell ref="A5:A9"/>
    <mergeCell ref="B5:B9"/>
    <mergeCell ref="C5:C8"/>
    <mergeCell ref="G5:S5"/>
    <mergeCell ref="T5:U5"/>
    <mergeCell ref="G6:G8"/>
    <mergeCell ref="H6:H8"/>
    <mergeCell ref="I6:J8"/>
    <mergeCell ref="K6:L8"/>
    <mergeCell ref="S6:S8"/>
    <mergeCell ref="V5:W5"/>
    <mergeCell ref="T11:U11"/>
    <mergeCell ref="T15:U15"/>
    <mergeCell ref="V11:W11"/>
    <mergeCell ref="V15:W15"/>
    <mergeCell ref="D5:F5"/>
    <mergeCell ref="E6:F8"/>
    <mergeCell ref="I11:J11"/>
    <mergeCell ref="I15:J15"/>
    <mergeCell ref="W6:W8"/>
    <mergeCell ref="M6:M8"/>
    <mergeCell ref="N6:N8"/>
    <mergeCell ref="O6:O8"/>
    <mergeCell ref="P6:P8"/>
    <mergeCell ref="Q6:Q8"/>
    <mergeCell ref="R6:R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4"/>
  <sheetViews>
    <sheetView topLeftCell="C1" workbookViewId="0">
      <selection activeCell="T15" sqref="T15:U15"/>
    </sheetView>
  </sheetViews>
  <sheetFormatPr defaultRowHeight="15" x14ac:dyDescent="0.25"/>
  <cols>
    <col min="1" max="1" width="28.5703125" style="292" customWidth="1"/>
    <col min="2" max="2" width="25.42578125" style="292" customWidth="1"/>
    <col min="3" max="3" width="28.28515625" style="292" customWidth="1"/>
    <col min="4" max="4" width="15.5703125" style="293" customWidth="1"/>
    <col min="5" max="5" width="14.42578125" style="293" customWidth="1"/>
    <col min="6" max="6" width="15.42578125" style="293" customWidth="1"/>
    <col min="7" max="7" width="16" style="292" customWidth="1"/>
    <col min="8" max="8" width="15.42578125" style="292" customWidth="1"/>
    <col min="9" max="12" width="9.140625" style="292"/>
    <col min="13" max="13" width="12.140625" style="292" customWidth="1"/>
    <col min="14" max="16384" width="9.140625" style="292"/>
  </cols>
  <sheetData>
    <row r="1" spans="1:24" x14ac:dyDescent="0.25">
      <c r="B1" s="65" t="s">
        <v>567</v>
      </c>
      <c r="C1" s="65"/>
      <c r="D1" s="65"/>
      <c r="E1" s="65"/>
      <c r="F1" s="65"/>
      <c r="G1" s="65"/>
      <c r="H1" s="65"/>
    </row>
    <row r="2" spans="1:24" x14ac:dyDescent="0.25">
      <c r="B2" s="62" t="s">
        <v>568</v>
      </c>
      <c r="C2" s="62"/>
      <c r="D2" s="295"/>
      <c r="E2" s="295"/>
      <c r="F2" s="295"/>
      <c r="G2" s="62"/>
      <c r="H2" s="62"/>
    </row>
    <row r="3" spans="1:24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4" spans="1:24" ht="16.5" thickBot="1" x14ac:dyDescent="0.3">
      <c r="A4" s="216" t="s">
        <v>262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</row>
    <row r="5" spans="1:24" ht="16.5" customHeight="1" thickBot="1" x14ac:dyDescent="0.3">
      <c r="A5" s="647" t="s">
        <v>226</v>
      </c>
      <c r="B5" s="647" t="s">
        <v>29</v>
      </c>
      <c r="C5" s="647" t="s">
        <v>245</v>
      </c>
      <c r="D5" s="637" t="s">
        <v>581</v>
      </c>
      <c r="E5" s="638"/>
      <c r="F5" s="639"/>
      <c r="G5" s="653" t="s">
        <v>266</v>
      </c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5"/>
      <c r="T5" s="653" t="s">
        <v>267</v>
      </c>
      <c r="U5" s="655"/>
      <c r="V5" s="653" t="s">
        <v>268</v>
      </c>
      <c r="W5" s="655"/>
      <c r="X5" s="647" t="s">
        <v>228</v>
      </c>
    </row>
    <row r="6" spans="1:24" ht="15.75" customHeight="1" x14ac:dyDescent="0.25">
      <c r="A6" s="648"/>
      <c r="B6" s="648"/>
      <c r="C6" s="648"/>
      <c r="D6" s="363" t="s">
        <v>240</v>
      </c>
      <c r="E6" s="640" t="s">
        <v>582</v>
      </c>
      <c r="F6" s="641"/>
      <c r="G6" s="647" t="s">
        <v>241</v>
      </c>
      <c r="H6" s="647" t="s">
        <v>240</v>
      </c>
      <c r="I6" s="640" t="s">
        <v>227</v>
      </c>
      <c r="J6" s="641"/>
      <c r="K6" s="640" t="s">
        <v>233</v>
      </c>
      <c r="L6" s="641"/>
      <c r="M6" s="640" t="s">
        <v>235</v>
      </c>
      <c r="N6" s="640" t="s">
        <v>236</v>
      </c>
      <c r="O6" s="647" t="s">
        <v>243</v>
      </c>
      <c r="P6" s="647" t="s">
        <v>238</v>
      </c>
      <c r="Q6" s="647" t="s">
        <v>244</v>
      </c>
      <c r="R6" s="647" t="s">
        <v>237</v>
      </c>
      <c r="S6" s="656" t="s">
        <v>239</v>
      </c>
      <c r="T6" s="647" t="s">
        <v>241</v>
      </c>
      <c r="U6" s="647" t="s">
        <v>269</v>
      </c>
      <c r="V6" s="647" t="s">
        <v>241</v>
      </c>
      <c r="W6" s="647" t="s">
        <v>269</v>
      </c>
      <c r="X6" s="648"/>
    </row>
    <row r="7" spans="1:24" ht="15.75" customHeight="1" x14ac:dyDescent="0.25">
      <c r="A7" s="648"/>
      <c r="B7" s="648"/>
      <c r="C7" s="648"/>
      <c r="D7" s="363"/>
      <c r="E7" s="642"/>
      <c r="F7" s="643"/>
      <c r="G7" s="648"/>
      <c r="H7" s="648"/>
      <c r="I7" s="642"/>
      <c r="J7" s="643"/>
      <c r="K7" s="642"/>
      <c r="L7" s="643"/>
      <c r="M7" s="642"/>
      <c r="N7" s="642"/>
      <c r="O7" s="648"/>
      <c r="P7" s="648"/>
      <c r="Q7" s="648"/>
      <c r="R7" s="648"/>
      <c r="S7" s="657"/>
      <c r="T7" s="648"/>
      <c r="U7" s="648"/>
      <c r="V7" s="648"/>
      <c r="W7" s="648"/>
      <c r="X7" s="648"/>
    </row>
    <row r="8" spans="1:24" ht="15.75" customHeight="1" thickBot="1" x14ac:dyDescent="0.3">
      <c r="A8" s="648"/>
      <c r="B8" s="648"/>
      <c r="C8" s="650"/>
      <c r="D8" s="365"/>
      <c r="E8" s="644"/>
      <c r="F8" s="645"/>
      <c r="G8" s="650"/>
      <c r="H8" s="650"/>
      <c r="I8" s="644"/>
      <c r="J8" s="645"/>
      <c r="K8" s="644"/>
      <c r="L8" s="645"/>
      <c r="M8" s="644"/>
      <c r="N8" s="644"/>
      <c r="O8" s="650"/>
      <c r="P8" s="650"/>
      <c r="Q8" s="650"/>
      <c r="R8" s="649"/>
      <c r="S8" s="658"/>
      <c r="T8" s="649"/>
      <c r="U8" s="649"/>
      <c r="V8" s="649"/>
      <c r="W8" s="649"/>
      <c r="X8" s="648"/>
    </row>
    <row r="9" spans="1:24" ht="15.75" customHeight="1" thickBot="1" x14ac:dyDescent="0.3">
      <c r="A9" s="649"/>
      <c r="B9" s="649"/>
      <c r="C9" s="283" t="s">
        <v>229</v>
      </c>
      <c r="D9" s="364" t="s">
        <v>59</v>
      </c>
      <c r="E9" s="364" t="s">
        <v>20</v>
      </c>
      <c r="F9" s="364" t="s">
        <v>229</v>
      </c>
      <c r="G9" s="283" t="s">
        <v>59</v>
      </c>
      <c r="H9" s="283" t="s">
        <v>59</v>
      </c>
      <c r="I9" s="283" t="s">
        <v>20</v>
      </c>
      <c r="J9" s="283" t="s">
        <v>229</v>
      </c>
      <c r="K9" s="283" t="s">
        <v>20</v>
      </c>
      <c r="L9" s="283" t="s">
        <v>229</v>
      </c>
      <c r="M9" s="283" t="s">
        <v>234</v>
      </c>
      <c r="N9" s="283" t="s">
        <v>234</v>
      </c>
      <c r="O9" s="283" t="s">
        <v>242</v>
      </c>
      <c r="P9" s="283" t="s">
        <v>17</v>
      </c>
      <c r="Q9" s="283" t="s">
        <v>30</v>
      </c>
      <c r="R9" s="250" t="s">
        <v>229</v>
      </c>
      <c r="S9" s="252" t="s">
        <v>20</v>
      </c>
      <c r="T9" s="283" t="s">
        <v>59</v>
      </c>
      <c r="U9" s="283" t="s">
        <v>59</v>
      </c>
      <c r="V9" s="283" t="s">
        <v>59</v>
      </c>
      <c r="W9" s="283" t="s">
        <v>59</v>
      </c>
      <c r="X9" s="649"/>
    </row>
    <row r="10" spans="1:24" x14ac:dyDescent="0.2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9"/>
      <c r="Q10" s="219"/>
      <c r="R10" s="219"/>
      <c r="S10" s="220"/>
      <c r="T10" s="219"/>
      <c r="U10" s="219"/>
      <c r="V10" s="219"/>
      <c r="W10" s="219"/>
      <c r="X10" s="218"/>
    </row>
    <row r="11" spans="1:24" ht="15.75" thickBot="1" x14ac:dyDescent="0.3">
      <c r="A11" s="64" t="s">
        <v>141</v>
      </c>
      <c r="B11" s="221"/>
      <c r="C11" s="221"/>
      <c r="D11" s="221"/>
      <c r="E11" s="221"/>
      <c r="F11" s="221"/>
      <c r="G11" s="221"/>
      <c r="H11" s="221"/>
      <c r="I11" s="646" t="s">
        <v>601</v>
      </c>
      <c r="J11" s="636"/>
      <c r="K11" s="221"/>
      <c r="L11" s="221"/>
      <c r="M11" s="248"/>
      <c r="N11" s="248"/>
      <c r="O11" s="248"/>
      <c r="P11" s="222"/>
      <c r="Q11" s="219"/>
      <c r="R11" s="219"/>
      <c r="S11" s="223"/>
      <c r="T11" s="635" t="s">
        <v>603</v>
      </c>
      <c r="U11" s="635"/>
      <c r="V11" s="635" t="s">
        <v>604</v>
      </c>
      <c r="W11" s="636"/>
      <c r="X11" s="221"/>
    </row>
    <row r="12" spans="1:24" ht="16.5" thickBot="1" x14ac:dyDescent="0.3">
      <c r="A12" s="224" t="s">
        <v>230</v>
      </c>
      <c r="B12" s="225" t="s">
        <v>246</v>
      </c>
      <c r="C12" s="241">
        <v>9</v>
      </c>
      <c r="D12" s="241">
        <f>H12+U12+W12</f>
        <v>19.760000000000002</v>
      </c>
      <c r="E12" s="241">
        <v>100</v>
      </c>
      <c r="F12" s="241">
        <v>5</v>
      </c>
      <c r="G12" s="241">
        <v>65.150000000000006</v>
      </c>
      <c r="H12" s="241">
        <v>14.21</v>
      </c>
      <c r="I12" s="226">
        <v>100</v>
      </c>
      <c r="J12" s="226">
        <v>5</v>
      </c>
      <c r="K12" s="227">
        <v>8.99</v>
      </c>
      <c r="L12" s="226">
        <v>4</v>
      </c>
      <c r="M12" s="253">
        <v>54.43</v>
      </c>
      <c r="N12" s="348">
        <v>29.77</v>
      </c>
      <c r="O12" s="253">
        <v>4.26</v>
      </c>
      <c r="P12" s="224">
        <v>62</v>
      </c>
      <c r="Q12" s="228">
        <v>71</v>
      </c>
      <c r="R12" s="254">
        <v>9</v>
      </c>
      <c r="S12" s="229">
        <v>86.67</v>
      </c>
      <c r="T12" s="224">
        <v>9.0500000000000007</v>
      </c>
      <c r="U12" s="224">
        <v>3.09</v>
      </c>
      <c r="V12" s="224">
        <v>12.05</v>
      </c>
      <c r="W12" s="224">
        <v>2.46</v>
      </c>
      <c r="X12" s="226">
        <f>SUM(C12+J12+L12+R12+F12)</f>
        <v>32</v>
      </c>
    </row>
    <row r="13" spans="1:24" ht="16.5" thickBot="1" x14ac:dyDescent="0.3">
      <c r="A13" s="282" t="s">
        <v>231</v>
      </c>
      <c r="B13" s="231" t="s">
        <v>247</v>
      </c>
      <c r="C13" s="249">
        <v>9</v>
      </c>
      <c r="D13" s="241">
        <f>H13+U13+W13</f>
        <v>20.009999999999998</v>
      </c>
      <c r="E13" s="368">
        <f>(D13*E12)/D12</f>
        <v>101.2651821862348</v>
      </c>
      <c r="F13" s="249">
        <v>5</v>
      </c>
      <c r="G13" s="249">
        <v>67.19</v>
      </c>
      <c r="H13" s="249">
        <v>14.63</v>
      </c>
      <c r="I13" s="226">
        <f>(H13*I12)/H12</f>
        <v>102.95566502463053</v>
      </c>
      <c r="J13" s="226">
        <v>5</v>
      </c>
      <c r="K13" s="232">
        <v>8.68</v>
      </c>
      <c r="L13" s="226">
        <v>4</v>
      </c>
      <c r="M13" s="253">
        <v>54.5</v>
      </c>
      <c r="N13" s="348">
        <v>29.81</v>
      </c>
      <c r="O13" s="253">
        <v>4.26</v>
      </c>
      <c r="P13" s="282">
        <v>58</v>
      </c>
      <c r="Q13" s="233">
        <v>71</v>
      </c>
      <c r="R13" s="255">
        <v>9</v>
      </c>
      <c r="S13" s="229">
        <v>86.69</v>
      </c>
      <c r="T13" s="282">
        <v>8.99</v>
      </c>
      <c r="U13" s="282">
        <v>2.82</v>
      </c>
      <c r="V13" s="282">
        <v>12.23</v>
      </c>
      <c r="W13" s="282">
        <v>2.56</v>
      </c>
      <c r="X13" s="226">
        <f>SUM(C13+J13+L13+R13+F13)</f>
        <v>32</v>
      </c>
    </row>
    <row r="14" spans="1:24" ht="15.75" x14ac:dyDescent="0.25">
      <c r="A14" s="651"/>
      <c r="B14" s="651"/>
      <c r="C14" s="284"/>
      <c r="D14" s="366"/>
      <c r="E14" s="366"/>
      <c r="F14" s="366"/>
      <c r="G14" s="284"/>
      <c r="H14" s="284"/>
      <c r="I14" s="234"/>
      <c r="J14" s="234"/>
      <c r="K14" s="234"/>
      <c r="L14" s="235"/>
      <c r="M14" s="235"/>
      <c r="N14" s="235"/>
      <c r="O14" s="235"/>
      <c r="P14" s="219"/>
      <c r="Q14" s="219"/>
      <c r="R14" s="219"/>
      <c r="S14" s="236"/>
      <c r="T14" s="219"/>
      <c r="U14" s="219"/>
      <c r="V14" s="219"/>
      <c r="W14" s="219"/>
      <c r="X14" s="235"/>
    </row>
    <row r="15" spans="1:24" ht="16.5" thickBot="1" x14ac:dyDescent="0.3">
      <c r="A15" s="64" t="s">
        <v>142</v>
      </c>
      <c r="B15" s="221"/>
      <c r="C15" s="221"/>
      <c r="D15" s="221"/>
      <c r="E15" s="221"/>
      <c r="F15" s="221"/>
      <c r="G15" s="221"/>
      <c r="H15" s="221"/>
      <c r="I15" s="646" t="s">
        <v>299</v>
      </c>
      <c r="J15" s="636"/>
      <c r="K15" s="237"/>
      <c r="L15" s="238"/>
      <c r="M15" s="238"/>
      <c r="N15" s="238"/>
      <c r="O15" s="238"/>
      <c r="P15" s="239"/>
      <c r="Q15" s="239"/>
      <c r="R15" s="222"/>
      <c r="S15" s="240"/>
      <c r="T15" s="635" t="s">
        <v>605</v>
      </c>
      <c r="U15" s="635"/>
      <c r="V15" s="635" t="s">
        <v>606</v>
      </c>
      <c r="W15" s="636"/>
      <c r="X15" s="238"/>
    </row>
    <row r="16" spans="1:24" ht="16.5" thickBot="1" x14ac:dyDescent="0.3">
      <c r="A16" s="224" t="s">
        <v>230</v>
      </c>
      <c r="B16" s="225" t="s">
        <v>246</v>
      </c>
      <c r="C16" s="241">
        <v>9</v>
      </c>
      <c r="D16" s="241">
        <f>H16+U16+W16</f>
        <v>13.29</v>
      </c>
      <c r="E16" s="241">
        <v>100</v>
      </c>
      <c r="F16" s="241">
        <v>5</v>
      </c>
      <c r="G16" s="241">
        <v>50.78</v>
      </c>
      <c r="H16" s="241">
        <v>7.36</v>
      </c>
      <c r="I16" s="226">
        <v>100</v>
      </c>
      <c r="J16" s="226">
        <v>5</v>
      </c>
      <c r="K16" s="263">
        <v>8.0399999999999991</v>
      </c>
      <c r="L16" s="226">
        <v>3</v>
      </c>
      <c r="M16" s="253">
        <v>65.17</v>
      </c>
      <c r="N16" s="349">
        <v>38.51</v>
      </c>
      <c r="O16" s="253">
        <v>3.41</v>
      </c>
      <c r="P16" s="224">
        <v>112</v>
      </c>
      <c r="Q16" s="228">
        <v>86</v>
      </c>
      <c r="R16" s="254">
        <v>9</v>
      </c>
      <c r="S16" s="229">
        <v>88.01</v>
      </c>
      <c r="T16" s="224">
        <v>14.26</v>
      </c>
      <c r="U16" s="224">
        <v>3.22</v>
      </c>
      <c r="V16" s="224">
        <v>7.58</v>
      </c>
      <c r="W16" s="224">
        <v>2.71</v>
      </c>
      <c r="X16" s="226">
        <f>SUM(C16+J16+L16+R16+F16)</f>
        <v>31</v>
      </c>
    </row>
    <row r="17" spans="1:24" ht="16.5" thickBot="1" x14ac:dyDescent="0.3">
      <c r="A17" s="224" t="s">
        <v>230</v>
      </c>
      <c r="B17" s="231" t="s">
        <v>247</v>
      </c>
      <c r="C17" s="241">
        <v>9</v>
      </c>
      <c r="D17" s="241">
        <f>H17+U17+W17</f>
        <v>13.65</v>
      </c>
      <c r="E17" s="226">
        <f>(D17*E16)/D16</f>
        <v>102.70880361173816</v>
      </c>
      <c r="F17" s="241">
        <v>5</v>
      </c>
      <c r="G17" s="241">
        <v>50.28</v>
      </c>
      <c r="H17" s="241">
        <v>7.62</v>
      </c>
      <c r="I17" s="226">
        <f>(H17*I16)/H16</f>
        <v>103.53260869565217</v>
      </c>
      <c r="J17" s="241">
        <v>5</v>
      </c>
      <c r="K17" s="263">
        <v>8.0500000000000007</v>
      </c>
      <c r="L17" s="226">
        <v>4</v>
      </c>
      <c r="M17" s="253">
        <v>62.27</v>
      </c>
      <c r="N17" s="349">
        <v>37.049999999999997</v>
      </c>
      <c r="O17" s="253">
        <v>3.64</v>
      </c>
      <c r="P17" s="224">
        <v>113</v>
      </c>
      <c r="Q17" s="228">
        <v>86</v>
      </c>
      <c r="R17" s="254">
        <v>9</v>
      </c>
      <c r="S17" s="229">
        <v>88.48</v>
      </c>
      <c r="T17" s="224">
        <v>14.15</v>
      </c>
      <c r="U17" s="224">
        <v>3.31</v>
      </c>
      <c r="V17" s="224">
        <v>7.79</v>
      </c>
      <c r="W17" s="224">
        <v>2.72</v>
      </c>
      <c r="X17" s="226">
        <f>SUM(C17+J17+L17+R17+F17)</f>
        <v>32</v>
      </c>
    </row>
    <row r="18" spans="1:24" ht="15.75" x14ac:dyDescent="0.25">
      <c r="A18" s="243"/>
      <c r="B18" s="256"/>
      <c r="C18" s="256"/>
      <c r="D18" s="256"/>
      <c r="E18" s="256"/>
      <c r="F18" s="256"/>
      <c r="G18" s="257"/>
      <c r="H18" s="257"/>
      <c r="I18" s="257"/>
      <c r="J18" s="257"/>
      <c r="K18" s="258"/>
      <c r="L18" s="235"/>
      <c r="M18" s="259"/>
      <c r="N18" s="259"/>
      <c r="O18" s="259"/>
      <c r="P18" s="243"/>
      <c r="Q18" s="236"/>
      <c r="R18" s="236"/>
      <c r="S18" s="260"/>
      <c r="T18" s="243"/>
      <c r="U18" s="243"/>
      <c r="V18" s="243"/>
      <c r="W18" s="243"/>
      <c r="X18" s="235"/>
    </row>
    <row r="19" spans="1:24" ht="16.5" thickBot="1" x14ac:dyDescent="0.3">
      <c r="A19" s="652" t="s">
        <v>232</v>
      </c>
      <c r="B19" s="652"/>
      <c r="C19" s="247"/>
      <c r="D19" s="247"/>
      <c r="E19" s="247"/>
      <c r="F19" s="247"/>
      <c r="G19" s="247"/>
      <c r="H19" s="247"/>
      <c r="I19" s="242"/>
      <c r="J19" s="242"/>
      <c r="K19" s="242"/>
      <c r="L19" s="235"/>
      <c r="M19" s="235"/>
      <c r="N19" s="235"/>
      <c r="O19" s="235"/>
      <c r="P19" s="219"/>
      <c r="Q19" s="219"/>
      <c r="R19" s="219"/>
      <c r="S19" s="236"/>
      <c r="T19" s="219"/>
      <c r="U19" s="219"/>
      <c r="V19" s="219"/>
      <c r="W19" s="219"/>
      <c r="X19" s="235"/>
    </row>
    <row r="20" spans="1:24" ht="16.5" thickBot="1" x14ac:dyDescent="0.3">
      <c r="A20" s="265" t="s">
        <v>230</v>
      </c>
      <c r="B20" s="225" t="s">
        <v>246</v>
      </c>
      <c r="C20" s="241">
        <f>SUM(C12+C16)/2</f>
        <v>9</v>
      </c>
      <c r="D20" s="349">
        <f>(D12+D16)/2</f>
        <v>16.524999999999999</v>
      </c>
      <c r="E20" s="241">
        <v>100</v>
      </c>
      <c r="F20" s="241">
        <v>5</v>
      </c>
      <c r="G20" s="261">
        <f>(G12+G16)/2</f>
        <v>57.965000000000003</v>
      </c>
      <c r="H20" s="262">
        <f>(H12+H16)/2</f>
        <v>10.785</v>
      </c>
      <c r="I20" s="244">
        <v>100</v>
      </c>
      <c r="J20" s="244">
        <v>5</v>
      </c>
      <c r="K20" s="264">
        <f>(K12+K16)/2</f>
        <v>8.5150000000000006</v>
      </c>
      <c r="L20" s="226">
        <v>4</v>
      </c>
      <c r="M20" s="262">
        <f t="shared" ref="M20:P21" si="0">(M12+M16)/2</f>
        <v>59.8</v>
      </c>
      <c r="N20" s="262">
        <f t="shared" si="0"/>
        <v>34.14</v>
      </c>
      <c r="O20" s="262">
        <f t="shared" si="0"/>
        <v>3.835</v>
      </c>
      <c r="P20" s="244">
        <f t="shared" si="0"/>
        <v>87</v>
      </c>
      <c r="Q20" s="261">
        <f t="shared" ref="Q20" si="1">(Q12+Q17)/2</f>
        <v>78.5</v>
      </c>
      <c r="R20" s="261">
        <f>(R12+R16)/2</f>
        <v>9</v>
      </c>
      <c r="S20" s="264">
        <f>(S12+S16)/2</f>
        <v>87.34</v>
      </c>
      <c r="T20" s="262">
        <f t="shared" ref="T20:W20" si="2">(T12+T16)/2</f>
        <v>11.655000000000001</v>
      </c>
      <c r="U20" s="261">
        <f t="shared" si="2"/>
        <v>3.1550000000000002</v>
      </c>
      <c r="V20" s="262">
        <f t="shared" si="2"/>
        <v>9.8150000000000013</v>
      </c>
      <c r="W20" s="262">
        <f t="shared" si="2"/>
        <v>2.585</v>
      </c>
      <c r="X20" s="226">
        <f>SUM(C20+J20+L20+R20+F20)</f>
        <v>32</v>
      </c>
    </row>
    <row r="21" spans="1:24" ht="16.5" thickBot="1" x14ac:dyDescent="0.3">
      <c r="A21" s="266" t="s">
        <v>231</v>
      </c>
      <c r="B21" s="231" t="s">
        <v>247</v>
      </c>
      <c r="C21" s="241">
        <f>SUM(C13+C17)/2</f>
        <v>9</v>
      </c>
      <c r="D21" s="349">
        <f>(D13+D17)/2</f>
        <v>16.829999999999998</v>
      </c>
      <c r="E21" s="226">
        <f>(D21*E20)/D20</f>
        <v>101.84568835098335</v>
      </c>
      <c r="F21" s="241">
        <v>5</v>
      </c>
      <c r="G21" s="262">
        <f>(G13+G17)/2</f>
        <v>58.734999999999999</v>
      </c>
      <c r="H21" s="261">
        <f>(H13+H17)/2</f>
        <v>11.125</v>
      </c>
      <c r="I21" s="226">
        <f>(H21*I20)/H20</f>
        <v>103.15252665739453</v>
      </c>
      <c r="J21" s="226">
        <v>5</v>
      </c>
      <c r="K21" s="264">
        <f>(K13+K17)/2</f>
        <v>8.3650000000000002</v>
      </c>
      <c r="L21" s="226">
        <v>4</v>
      </c>
      <c r="M21" s="262">
        <f t="shared" si="0"/>
        <v>58.385000000000005</v>
      </c>
      <c r="N21" s="262">
        <f t="shared" si="0"/>
        <v>33.43</v>
      </c>
      <c r="O21" s="262">
        <f t="shared" si="0"/>
        <v>3.95</v>
      </c>
      <c r="P21" s="244">
        <f t="shared" si="0"/>
        <v>85.5</v>
      </c>
      <c r="Q21" s="233">
        <v>2</v>
      </c>
      <c r="R21" s="261">
        <f>(R13+R17)/2</f>
        <v>9</v>
      </c>
      <c r="S21" s="264">
        <f>(S13+S17)/2</f>
        <v>87.585000000000008</v>
      </c>
      <c r="T21" s="262">
        <f>(T13+T17)/2</f>
        <v>11.57</v>
      </c>
      <c r="U21" s="262">
        <f>(U13+U17)/2</f>
        <v>3.0649999999999999</v>
      </c>
      <c r="V21" s="262">
        <f>(V13+V17)/2</f>
        <v>10.01</v>
      </c>
      <c r="W21" s="262">
        <f>(W13+W17)/2</f>
        <v>2.64</v>
      </c>
      <c r="X21" s="226">
        <f>SUM(C21+J21+L21+R21+F21)</f>
        <v>32</v>
      </c>
    </row>
    <row r="22" spans="1:24" x14ac:dyDescent="0.25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</row>
    <row r="23" spans="1:24" x14ac:dyDescent="0.25">
      <c r="A23" s="215"/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</row>
    <row r="24" spans="1:24" x14ac:dyDescent="0.25">
      <c r="A24" s="664" t="s">
        <v>63</v>
      </c>
      <c r="B24" s="664"/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</row>
    <row r="25" spans="1:24" x14ac:dyDescent="0.25">
      <c r="A25" s="70" t="s">
        <v>460</v>
      </c>
      <c r="B25" s="571" t="s">
        <v>91</v>
      </c>
      <c r="C25" s="571"/>
      <c r="D25" s="362"/>
      <c r="E25" s="362"/>
      <c r="F25" s="362"/>
      <c r="G25" s="571" t="s">
        <v>64</v>
      </c>
      <c r="H25" s="571"/>
      <c r="I25" s="571"/>
      <c r="J25" s="571"/>
      <c r="K25" s="571"/>
      <c r="L25" s="571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</row>
    <row r="26" spans="1:24" ht="18.75" x14ac:dyDescent="0.25">
      <c r="A26" s="75" t="s">
        <v>65</v>
      </c>
      <c r="B26" s="659"/>
      <c r="C26" s="660"/>
      <c r="D26" s="660"/>
      <c r="E26" s="660"/>
      <c r="F26" s="660"/>
      <c r="G26" s="660"/>
      <c r="H26" s="660"/>
      <c r="I26" s="660"/>
      <c r="J26" s="660"/>
      <c r="K26" s="660"/>
      <c r="L26" s="660"/>
      <c r="M26" s="245"/>
      <c r="N26" s="245"/>
      <c r="O26" s="245"/>
      <c r="P26" s="245"/>
      <c r="Q26" s="217"/>
      <c r="R26" s="217"/>
      <c r="S26" s="217"/>
      <c r="T26" s="217"/>
      <c r="U26" s="217"/>
      <c r="V26" s="217"/>
      <c r="W26" s="217"/>
      <c r="X26" s="245"/>
    </row>
    <row r="27" spans="1:24" x14ac:dyDescent="0.25">
      <c r="A27" s="70" t="s">
        <v>66</v>
      </c>
      <c r="B27" s="661" t="s">
        <v>176</v>
      </c>
      <c r="C27" s="661"/>
      <c r="D27" s="367"/>
      <c r="E27" s="367"/>
      <c r="F27" s="367"/>
      <c r="G27" s="572">
        <v>2.4</v>
      </c>
      <c r="H27" s="572"/>
      <c r="I27" s="572"/>
      <c r="J27" s="572"/>
      <c r="K27" s="572"/>
      <c r="L27" s="572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</row>
    <row r="28" spans="1:24" x14ac:dyDescent="0.25">
      <c r="A28" s="70" t="s">
        <v>83</v>
      </c>
      <c r="B28" s="571" t="s">
        <v>174</v>
      </c>
      <c r="C28" s="571"/>
      <c r="D28" s="362"/>
      <c r="E28" s="362"/>
      <c r="F28" s="362"/>
      <c r="G28" s="572" t="s">
        <v>172</v>
      </c>
      <c r="H28" s="572"/>
      <c r="I28" s="572"/>
      <c r="J28" s="572"/>
      <c r="K28" s="572"/>
      <c r="L28" s="572"/>
    </row>
    <row r="29" spans="1:24" x14ac:dyDescent="0.25">
      <c r="A29" s="70" t="s">
        <v>67</v>
      </c>
      <c r="B29" s="571" t="s">
        <v>177</v>
      </c>
      <c r="C29" s="571"/>
      <c r="D29" s="362"/>
      <c r="E29" s="362"/>
      <c r="F29" s="362"/>
      <c r="G29" s="572">
        <v>6.1</v>
      </c>
      <c r="H29" s="572"/>
      <c r="I29" s="572"/>
      <c r="J29" s="572"/>
      <c r="K29" s="572"/>
      <c r="L29" s="572"/>
    </row>
    <row r="30" spans="1:24" x14ac:dyDescent="0.25">
      <c r="A30" s="70" t="s">
        <v>68</v>
      </c>
      <c r="B30" s="571" t="s">
        <v>178</v>
      </c>
      <c r="C30" s="571"/>
      <c r="D30" s="362"/>
      <c r="E30" s="362"/>
      <c r="F30" s="362"/>
      <c r="G30" s="572">
        <v>124</v>
      </c>
      <c r="H30" s="572"/>
      <c r="I30" s="572"/>
      <c r="J30" s="572"/>
      <c r="K30" s="572"/>
      <c r="L30" s="572"/>
    </row>
    <row r="31" spans="1:24" x14ac:dyDescent="0.25">
      <c r="A31" s="70" t="s">
        <v>69</v>
      </c>
      <c r="B31" s="571" t="s">
        <v>179</v>
      </c>
      <c r="C31" s="571"/>
      <c r="D31" s="362"/>
      <c r="E31" s="362"/>
      <c r="F31" s="362"/>
      <c r="G31" s="572">
        <v>107</v>
      </c>
      <c r="H31" s="572"/>
      <c r="I31" s="572"/>
      <c r="J31" s="572"/>
      <c r="K31" s="572"/>
      <c r="L31" s="572"/>
    </row>
    <row r="32" spans="1:24" x14ac:dyDescent="0.25">
      <c r="A32" s="70" t="s">
        <v>86</v>
      </c>
      <c r="B32" s="565" t="s">
        <v>248</v>
      </c>
      <c r="C32" s="566"/>
      <c r="D32" s="566"/>
      <c r="E32" s="566"/>
      <c r="F32" s="566"/>
      <c r="G32" s="566"/>
      <c r="H32" s="566"/>
      <c r="I32" s="566"/>
      <c r="J32" s="566"/>
      <c r="K32" s="566"/>
      <c r="L32" s="566"/>
    </row>
    <row r="33" spans="1:12" x14ac:dyDescent="0.25">
      <c r="A33" s="70" t="s">
        <v>70</v>
      </c>
      <c r="B33" s="567" t="s">
        <v>607</v>
      </c>
      <c r="C33" s="567"/>
      <c r="D33" s="360"/>
      <c r="E33" s="360"/>
      <c r="F33" s="360"/>
      <c r="G33" s="663" t="s">
        <v>610</v>
      </c>
      <c r="H33" s="663"/>
      <c r="I33" s="663"/>
      <c r="J33" s="663"/>
      <c r="K33" s="663"/>
      <c r="L33" s="663"/>
    </row>
    <row r="34" spans="1:12" x14ac:dyDescent="0.25">
      <c r="A34" s="69" t="s">
        <v>71</v>
      </c>
      <c r="B34" s="566" t="s">
        <v>583</v>
      </c>
      <c r="C34" s="570"/>
      <c r="D34" s="361"/>
      <c r="E34" s="361"/>
      <c r="F34" s="361"/>
      <c r="G34" s="572" t="s">
        <v>611</v>
      </c>
      <c r="H34" s="572"/>
      <c r="I34" s="572"/>
      <c r="J34" s="572"/>
      <c r="K34" s="572"/>
      <c r="L34" s="572"/>
    </row>
    <row r="35" spans="1:12" x14ac:dyDescent="0.25">
      <c r="A35" s="70" t="s">
        <v>72</v>
      </c>
      <c r="B35" s="662"/>
      <c r="C35" s="662"/>
      <c r="D35" s="662"/>
      <c r="E35" s="662"/>
      <c r="F35" s="662"/>
      <c r="G35" s="662"/>
      <c r="H35" s="662"/>
      <c r="I35" s="662"/>
      <c r="J35" s="662"/>
      <c r="K35" s="662"/>
      <c r="L35" s="662"/>
    </row>
    <row r="36" spans="1:12" x14ac:dyDescent="0.25">
      <c r="A36" s="70" t="s">
        <v>73</v>
      </c>
      <c r="B36" s="369" t="s">
        <v>608</v>
      </c>
      <c r="C36" s="370" t="s">
        <v>168</v>
      </c>
      <c r="D36" s="117"/>
      <c r="E36" s="117"/>
      <c r="F36" s="117"/>
      <c r="G36" s="378" t="s">
        <v>610</v>
      </c>
      <c r="H36" s="381" t="s">
        <v>612</v>
      </c>
      <c r="I36" s="132"/>
      <c r="J36" s="132"/>
      <c r="K36" s="132"/>
      <c r="L36" s="132"/>
    </row>
    <row r="37" spans="1:12" x14ac:dyDescent="0.25">
      <c r="A37" s="70" t="s">
        <v>73</v>
      </c>
      <c r="B37" s="371" t="s">
        <v>584</v>
      </c>
      <c r="C37" s="372" t="s">
        <v>585</v>
      </c>
      <c r="D37" s="117"/>
      <c r="E37" s="117"/>
      <c r="F37" s="117"/>
      <c r="G37" s="377" t="s">
        <v>589</v>
      </c>
      <c r="H37" s="382" t="s">
        <v>612</v>
      </c>
      <c r="I37" s="132"/>
      <c r="J37" s="132"/>
      <c r="K37" s="132"/>
      <c r="L37" s="132"/>
    </row>
    <row r="38" spans="1:12" x14ac:dyDescent="0.25">
      <c r="A38" s="70" t="s">
        <v>84</v>
      </c>
      <c r="B38" s="371" t="s">
        <v>305</v>
      </c>
      <c r="C38" s="373" t="s">
        <v>586</v>
      </c>
      <c r="D38" s="362"/>
      <c r="E38" s="362"/>
      <c r="F38" s="362"/>
      <c r="G38" s="377" t="s">
        <v>589</v>
      </c>
      <c r="H38" s="382" t="s">
        <v>257</v>
      </c>
      <c r="I38" s="132"/>
      <c r="J38" s="132"/>
      <c r="K38" s="132"/>
      <c r="L38" s="132"/>
    </row>
    <row r="39" spans="1:12" x14ac:dyDescent="0.25">
      <c r="A39" s="70" t="s">
        <v>84</v>
      </c>
      <c r="B39" s="371" t="s">
        <v>463</v>
      </c>
      <c r="C39" s="373" t="s">
        <v>587</v>
      </c>
      <c r="D39" s="362"/>
      <c r="E39" s="362"/>
      <c r="F39" s="362"/>
      <c r="G39" s="377" t="s">
        <v>551</v>
      </c>
      <c r="H39" s="382" t="s">
        <v>258</v>
      </c>
      <c r="I39" s="132"/>
      <c r="J39" s="132"/>
      <c r="K39" s="132"/>
      <c r="L39" s="132"/>
    </row>
    <row r="40" spans="1:12" x14ac:dyDescent="0.25">
      <c r="A40" s="70" t="s">
        <v>84</v>
      </c>
      <c r="B40" s="70"/>
      <c r="C40" s="277"/>
      <c r="D40" s="362"/>
      <c r="E40" s="362"/>
      <c r="F40" s="362"/>
      <c r="G40" s="377" t="s">
        <v>401</v>
      </c>
      <c r="H40" s="382" t="s">
        <v>258</v>
      </c>
      <c r="I40" s="132"/>
      <c r="J40" s="132"/>
      <c r="K40" s="132"/>
      <c r="L40" s="132"/>
    </row>
    <row r="41" spans="1:12" x14ac:dyDescent="0.25">
      <c r="A41" s="173" t="s">
        <v>74</v>
      </c>
    </row>
    <row r="42" spans="1:12" x14ac:dyDescent="0.25">
      <c r="A42" s="70" t="s">
        <v>75</v>
      </c>
      <c r="B42" s="70"/>
      <c r="C42" s="70"/>
      <c r="D42" s="351"/>
      <c r="E42" s="351"/>
      <c r="F42" s="351"/>
      <c r="G42" s="122" t="s">
        <v>383</v>
      </c>
      <c r="H42" s="122" t="s">
        <v>260</v>
      </c>
    </row>
    <row r="43" spans="1:12" x14ac:dyDescent="0.25">
      <c r="A43" s="70"/>
      <c r="B43" s="70" t="s">
        <v>609</v>
      </c>
      <c r="C43" s="70" t="s">
        <v>254</v>
      </c>
      <c r="D43" s="351"/>
      <c r="E43" s="351"/>
      <c r="F43" s="351"/>
      <c r="G43" s="122"/>
      <c r="H43" s="122"/>
    </row>
    <row r="44" spans="1:12" x14ac:dyDescent="0.25">
      <c r="A44" s="72"/>
      <c r="B44" s="70"/>
      <c r="C44" s="70" t="s">
        <v>195</v>
      </c>
      <c r="D44" s="351"/>
      <c r="E44" s="351"/>
      <c r="F44" s="351"/>
      <c r="G44" s="122"/>
      <c r="H44" s="122"/>
    </row>
  </sheetData>
  <mergeCells count="52">
    <mergeCell ref="B26:L26"/>
    <mergeCell ref="B27:C27"/>
    <mergeCell ref="G27:L27"/>
    <mergeCell ref="X5:X9"/>
    <mergeCell ref="G6:G8"/>
    <mergeCell ref="H6:H8"/>
    <mergeCell ref="I6:J8"/>
    <mergeCell ref="K6:L8"/>
    <mergeCell ref="M6:M8"/>
    <mergeCell ref="N6:N8"/>
    <mergeCell ref="O6:O8"/>
    <mergeCell ref="P6:P8"/>
    <mergeCell ref="Q6:Q8"/>
    <mergeCell ref="G5:S5"/>
    <mergeCell ref="T5:U5"/>
    <mergeCell ref="V5:W5"/>
    <mergeCell ref="B25:C25"/>
    <mergeCell ref="G25:L25"/>
    <mergeCell ref="A5:A9"/>
    <mergeCell ref="B5:B9"/>
    <mergeCell ref="C5:C8"/>
    <mergeCell ref="D5:F5"/>
    <mergeCell ref="V6:V8"/>
    <mergeCell ref="W6:W8"/>
    <mergeCell ref="A14:B14"/>
    <mergeCell ref="A19:B19"/>
    <mergeCell ref="A24:L24"/>
    <mergeCell ref="U6:U8"/>
    <mergeCell ref="R6:R8"/>
    <mergeCell ref="S6:S8"/>
    <mergeCell ref="T6:T8"/>
    <mergeCell ref="E6:F8"/>
    <mergeCell ref="V11:W11"/>
    <mergeCell ref="T11:U11"/>
    <mergeCell ref="I11:J11"/>
    <mergeCell ref="T15:U15"/>
    <mergeCell ref="I15:J15"/>
    <mergeCell ref="V15:W15"/>
    <mergeCell ref="B28:C28"/>
    <mergeCell ref="G28:L28"/>
    <mergeCell ref="B34:C34"/>
    <mergeCell ref="G34:L34"/>
    <mergeCell ref="B35:L35"/>
    <mergeCell ref="B30:C30"/>
    <mergeCell ref="G30:L30"/>
    <mergeCell ref="B31:C31"/>
    <mergeCell ref="G31:L31"/>
    <mergeCell ref="B32:L32"/>
    <mergeCell ref="B33:C33"/>
    <mergeCell ref="G33:L33"/>
    <mergeCell ref="B29:C29"/>
    <mergeCell ref="G29:L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8EA9D-8B8F-4D6F-A75E-F0D652A2A5B9}">
  <dimension ref="A1:N49"/>
  <sheetViews>
    <sheetView workbookViewId="0">
      <selection activeCell="M24" sqref="M24"/>
    </sheetView>
  </sheetViews>
  <sheetFormatPr defaultRowHeight="15" x14ac:dyDescent="0.25"/>
  <cols>
    <col min="1" max="1" width="7.140625" customWidth="1"/>
    <col min="2" max="2" width="26" customWidth="1"/>
    <col min="3" max="3" width="12.42578125" customWidth="1"/>
    <col min="4" max="4" width="10.140625" customWidth="1"/>
    <col min="7" max="7" width="12.42578125" customWidth="1"/>
    <col min="8" max="8" width="13.5703125" customWidth="1"/>
    <col min="13" max="13" width="12" bestFit="1" customWidth="1"/>
  </cols>
  <sheetData>
    <row r="1" spans="1:14" x14ac:dyDescent="0.25">
      <c r="A1" s="395"/>
      <c r="B1" s="398" t="s">
        <v>623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x14ac:dyDescent="0.25">
      <c r="A2" s="395"/>
      <c r="B2" s="398" t="s">
        <v>624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</row>
    <row r="4" spans="1:14" x14ac:dyDescent="0.25">
      <c r="A4" s="399" t="s">
        <v>625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</row>
    <row r="5" spans="1:14" x14ac:dyDescent="0.25">
      <c r="A5" s="399"/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</row>
    <row r="7" spans="1:14" ht="51" x14ac:dyDescent="0.25">
      <c r="A7" s="682" t="s">
        <v>626</v>
      </c>
      <c r="B7" s="682" t="s">
        <v>1</v>
      </c>
      <c r="C7" s="677" t="s">
        <v>627</v>
      </c>
      <c r="D7" s="678"/>
      <c r="E7" s="679"/>
      <c r="F7" s="677" t="s">
        <v>628</v>
      </c>
      <c r="G7" s="679"/>
      <c r="H7" s="682" t="s">
        <v>629</v>
      </c>
      <c r="I7" s="682"/>
      <c r="J7" s="400" t="s">
        <v>630</v>
      </c>
      <c r="K7" s="677" t="s">
        <v>631</v>
      </c>
      <c r="L7" s="679"/>
      <c r="M7" s="400" t="s">
        <v>632</v>
      </c>
      <c r="N7" s="680" t="s">
        <v>12</v>
      </c>
    </row>
    <row r="8" spans="1:14" ht="51" x14ac:dyDescent="0.25">
      <c r="A8" s="682"/>
      <c r="B8" s="682"/>
      <c r="C8" s="401" t="s">
        <v>59</v>
      </c>
      <c r="D8" s="401" t="s">
        <v>14</v>
      </c>
      <c r="E8" s="401" t="s">
        <v>15</v>
      </c>
      <c r="F8" s="401" t="s">
        <v>17</v>
      </c>
      <c r="G8" s="400" t="s">
        <v>15</v>
      </c>
      <c r="H8" s="400" t="s">
        <v>20</v>
      </c>
      <c r="I8" s="400" t="s">
        <v>15</v>
      </c>
      <c r="J8" s="401" t="s">
        <v>15</v>
      </c>
      <c r="K8" s="401" t="s">
        <v>17</v>
      </c>
      <c r="L8" s="401" t="s">
        <v>15</v>
      </c>
      <c r="M8" s="401" t="s">
        <v>18</v>
      </c>
      <c r="N8" s="681"/>
    </row>
    <row r="10" spans="1:14" x14ac:dyDescent="0.25">
      <c r="A10" s="399" t="s">
        <v>52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</row>
    <row r="11" spans="1:14" x14ac:dyDescent="0.25">
      <c r="A11" s="408">
        <v>1</v>
      </c>
      <c r="B11" s="408" t="s">
        <v>633</v>
      </c>
      <c r="C11" s="411">
        <v>6.88</v>
      </c>
      <c r="D11" s="411">
        <v>100</v>
      </c>
      <c r="E11" s="411">
        <v>5</v>
      </c>
      <c r="F11" s="410">
        <v>53</v>
      </c>
      <c r="G11" s="410">
        <v>1</v>
      </c>
      <c r="H11" s="412">
        <v>31.9</v>
      </c>
      <c r="I11" s="411">
        <v>7</v>
      </c>
      <c r="J11" s="411">
        <v>9</v>
      </c>
      <c r="K11" s="411">
        <v>60</v>
      </c>
      <c r="L11" s="411">
        <v>1</v>
      </c>
      <c r="M11" s="411">
        <v>104</v>
      </c>
      <c r="N11" s="429">
        <v>23</v>
      </c>
    </row>
    <row r="12" spans="1:14" x14ac:dyDescent="0.25">
      <c r="A12" s="397"/>
      <c r="B12" s="397"/>
      <c r="C12" s="397"/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430"/>
    </row>
    <row r="13" spans="1:14" x14ac:dyDescent="0.25">
      <c r="A13" s="402" t="s">
        <v>142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430"/>
    </row>
    <row r="14" spans="1:14" x14ac:dyDescent="0.25">
      <c r="A14" s="408">
        <v>1</v>
      </c>
      <c r="B14" s="408" t="s">
        <v>633</v>
      </c>
      <c r="C14" s="409">
        <v>8.4</v>
      </c>
      <c r="D14" s="411">
        <v>100</v>
      </c>
      <c r="E14" s="411">
        <v>5</v>
      </c>
      <c r="F14" s="410">
        <v>84</v>
      </c>
      <c r="G14" s="410">
        <v>7</v>
      </c>
      <c r="H14" s="411">
        <v>34.619999999999997</v>
      </c>
      <c r="I14" s="411">
        <v>8</v>
      </c>
      <c r="J14" s="411">
        <v>9</v>
      </c>
      <c r="K14" s="411">
        <v>98</v>
      </c>
      <c r="L14" s="411">
        <v>9</v>
      </c>
      <c r="M14" s="411">
        <v>104</v>
      </c>
      <c r="N14" s="429">
        <v>38</v>
      </c>
    </row>
    <row r="15" spans="1:14" x14ac:dyDescent="0.25">
      <c r="A15" s="397"/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430"/>
    </row>
    <row r="16" spans="1:14" x14ac:dyDescent="0.25">
      <c r="A16" s="402" t="s">
        <v>140</v>
      </c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430"/>
    </row>
    <row r="17" spans="1:14" x14ac:dyDescent="0.25">
      <c r="A17" s="408">
        <v>1</v>
      </c>
      <c r="B17" s="408" t="s">
        <v>633</v>
      </c>
      <c r="C17" s="409">
        <v>7.6400000000000006</v>
      </c>
      <c r="D17" s="411">
        <v>100</v>
      </c>
      <c r="E17" s="411">
        <v>5</v>
      </c>
      <c r="F17" s="410">
        <v>68.5</v>
      </c>
      <c r="G17" s="410">
        <v>4</v>
      </c>
      <c r="H17" s="412">
        <v>33.26</v>
      </c>
      <c r="I17" s="411">
        <v>8</v>
      </c>
      <c r="J17" s="410">
        <v>9</v>
      </c>
      <c r="K17" s="410">
        <v>79</v>
      </c>
      <c r="L17" s="410">
        <v>5</v>
      </c>
      <c r="M17" s="410">
        <v>104</v>
      </c>
      <c r="N17" s="429">
        <v>31</v>
      </c>
    </row>
    <row r="19" spans="1:14" x14ac:dyDescent="0.25">
      <c r="A19" s="395"/>
      <c r="B19" s="576" t="s">
        <v>63</v>
      </c>
      <c r="C19" s="576"/>
      <c r="D19" s="576"/>
      <c r="E19" s="576"/>
      <c r="F19" s="576"/>
      <c r="G19" s="576"/>
      <c r="H19" s="576"/>
      <c r="I19" s="395"/>
      <c r="J19" s="395"/>
      <c r="K19" s="395"/>
      <c r="L19" s="395"/>
      <c r="M19" s="395"/>
      <c r="N19" s="395"/>
    </row>
    <row r="20" spans="1:14" x14ac:dyDescent="0.25">
      <c r="A20" s="395"/>
      <c r="B20" s="403" t="s">
        <v>460</v>
      </c>
      <c r="C20" s="565" t="s">
        <v>64</v>
      </c>
      <c r="D20" s="566"/>
      <c r="E20" s="566"/>
      <c r="F20" s="570"/>
      <c r="G20" s="415"/>
      <c r="H20" s="415" t="s">
        <v>82</v>
      </c>
      <c r="I20" s="395"/>
      <c r="J20" s="395"/>
      <c r="K20" s="395"/>
      <c r="L20" s="395"/>
      <c r="M20" s="395"/>
      <c r="N20" s="395"/>
    </row>
    <row r="21" spans="1:14" x14ac:dyDescent="0.25">
      <c r="A21" s="395"/>
      <c r="B21" s="404" t="s">
        <v>65</v>
      </c>
      <c r="C21" s="577"/>
      <c r="D21" s="578"/>
      <c r="E21" s="578"/>
      <c r="F21" s="578"/>
      <c r="G21" s="578"/>
      <c r="H21" s="579"/>
      <c r="I21" s="395"/>
      <c r="J21" s="395"/>
      <c r="K21" s="395"/>
      <c r="L21" s="395"/>
      <c r="M21" s="395"/>
      <c r="N21" s="395"/>
    </row>
    <row r="22" spans="1:14" x14ac:dyDescent="0.25">
      <c r="A22" s="395"/>
      <c r="B22" s="404" t="s">
        <v>98</v>
      </c>
      <c r="C22" s="565" t="s">
        <v>634</v>
      </c>
      <c r="D22" s="566"/>
      <c r="E22" s="566"/>
      <c r="F22" s="570"/>
      <c r="G22" s="415"/>
      <c r="H22" s="415" t="s">
        <v>635</v>
      </c>
      <c r="I22" s="395"/>
      <c r="J22" s="395"/>
      <c r="K22" s="395"/>
      <c r="L22" s="395"/>
      <c r="M22" s="395"/>
      <c r="N22" s="395"/>
    </row>
    <row r="23" spans="1:14" x14ac:dyDescent="0.25">
      <c r="A23" s="395"/>
      <c r="B23" s="404" t="s">
        <v>66</v>
      </c>
      <c r="C23" s="675">
        <v>2.8</v>
      </c>
      <c r="D23" s="622"/>
      <c r="E23" s="622"/>
      <c r="F23" s="676"/>
      <c r="G23" s="427"/>
      <c r="H23" s="415">
        <v>1.5</v>
      </c>
      <c r="I23" s="395"/>
      <c r="J23" s="395"/>
      <c r="K23" s="395"/>
      <c r="L23" s="395"/>
      <c r="M23" s="395"/>
      <c r="N23" s="395"/>
    </row>
    <row r="24" spans="1:14" x14ac:dyDescent="0.25">
      <c r="A24" s="395"/>
      <c r="B24" s="404" t="s">
        <v>67</v>
      </c>
      <c r="C24" s="575">
        <v>5.9</v>
      </c>
      <c r="D24" s="568"/>
      <c r="E24" s="568"/>
      <c r="F24" s="569"/>
      <c r="G24" s="421"/>
      <c r="H24" s="415">
        <v>5.4</v>
      </c>
      <c r="I24" s="395"/>
      <c r="J24" s="395"/>
      <c r="K24" s="395"/>
      <c r="L24" s="395"/>
      <c r="M24" s="395"/>
      <c r="N24" s="395"/>
    </row>
    <row r="25" spans="1:14" x14ac:dyDescent="0.25">
      <c r="A25" s="395"/>
      <c r="B25" s="404" t="s">
        <v>68</v>
      </c>
      <c r="C25" s="583">
        <v>114</v>
      </c>
      <c r="D25" s="674"/>
      <c r="E25" s="674"/>
      <c r="F25" s="584"/>
      <c r="G25" s="422"/>
      <c r="H25" s="415">
        <v>42</v>
      </c>
      <c r="I25" s="395"/>
      <c r="J25" s="395"/>
      <c r="K25" s="395"/>
      <c r="L25" s="395"/>
      <c r="M25" s="395"/>
      <c r="N25" s="395"/>
    </row>
    <row r="26" spans="1:14" x14ac:dyDescent="0.25">
      <c r="A26" s="395"/>
      <c r="B26" s="404" t="s">
        <v>69</v>
      </c>
      <c r="C26" s="583">
        <v>120</v>
      </c>
      <c r="D26" s="674"/>
      <c r="E26" s="674"/>
      <c r="F26" s="584"/>
      <c r="G26" s="422"/>
      <c r="H26" s="415">
        <v>102</v>
      </c>
      <c r="I26" s="395"/>
      <c r="J26" s="395"/>
      <c r="K26" s="395"/>
      <c r="L26" s="395"/>
      <c r="M26" s="395"/>
      <c r="N26" s="395"/>
    </row>
    <row r="27" spans="1:14" x14ac:dyDescent="0.25">
      <c r="A27" s="395"/>
      <c r="B27" s="404" t="s">
        <v>78</v>
      </c>
      <c r="C27" s="583" t="s">
        <v>193</v>
      </c>
      <c r="D27" s="674"/>
      <c r="E27" s="674"/>
      <c r="F27" s="674"/>
      <c r="G27" s="426"/>
      <c r="H27" s="420" t="s">
        <v>636</v>
      </c>
      <c r="I27" s="395"/>
      <c r="J27" s="395"/>
      <c r="K27" s="395"/>
      <c r="L27" s="395"/>
      <c r="M27" s="395"/>
      <c r="N27" s="395"/>
    </row>
    <row r="28" spans="1:14" x14ac:dyDescent="0.25">
      <c r="A28" s="395"/>
      <c r="B28" s="404" t="s">
        <v>86</v>
      </c>
      <c r="C28" s="565" t="s">
        <v>637</v>
      </c>
      <c r="D28" s="566"/>
      <c r="E28" s="566"/>
      <c r="F28" s="566"/>
      <c r="G28" s="566"/>
      <c r="H28" s="566"/>
      <c r="I28" s="395"/>
      <c r="J28" s="395"/>
      <c r="K28" s="395"/>
      <c r="L28" s="395"/>
      <c r="M28" s="395"/>
      <c r="N28" s="395"/>
    </row>
    <row r="29" spans="1:14" x14ac:dyDescent="0.25">
      <c r="A29" s="395"/>
      <c r="B29" s="404" t="s">
        <v>70</v>
      </c>
      <c r="C29" s="575" t="s">
        <v>638</v>
      </c>
      <c r="D29" s="568"/>
      <c r="E29" s="568"/>
      <c r="F29" s="569"/>
      <c r="G29" s="421"/>
      <c r="H29" s="405" t="s">
        <v>340</v>
      </c>
      <c r="I29" s="395"/>
      <c r="J29" s="395"/>
      <c r="K29" s="395"/>
      <c r="L29" s="395"/>
      <c r="M29" s="395"/>
      <c r="N29" s="395"/>
    </row>
    <row r="30" spans="1:14" x14ac:dyDescent="0.25">
      <c r="A30" s="395"/>
      <c r="B30" s="403" t="s">
        <v>71</v>
      </c>
      <c r="C30" s="575" t="s">
        <v>639</v>
      </c>
      <c r="D30" s="568"/>
      <c r="E30" s="568"/>
      <c r="F30" s="569"/>
      <c r="G30" s="421"/>
      <c r="H30" s="405" t="s">
        <v>472</v>
      </c>
      <c r="I30" s="395"/>
      <c r="J30" s="395"/>
      <c r="K30" s="395"/>
      <c r="L30" s="395"/>
      <c r="M30" s="395"/>
      <c r="N30" s="395"/>
    </row>
    <row r="31" spans="1:14" x14ac:dyDescent="0.25">
      <c r="A31" s="395"/>
      <c r="B31" s="403"/>
      <c r="C31" s="419"/>
      <c r="D31" s="418"/>
      <c r="E31" s="418"/>
      <c r="F31" s="418"/>
      <c r="G31" s="418"/>
      <c r="H31" s="415"/>
      <c r="I31" s="395"/>
      <c r="J31" s="395"/>
      <c r="K31" s="395"/>
      <c r="L31" s="395"/>
      <c r="M31" s="395"/>
      <c r="N31" s="395"/>
    </row>
    <row r="32" spans="1:14" x14ac:dyDescent="0.25">
      <c r="B32" s="404" t="s">
        <v>72</v>
      </c>
      <c r="C32" s="577"/>
      <c r="D32" s="578"/>
      <c r="E32" s="578"/>
      <c r="F32" s="578"/>
      <c r="G32" s="578"/>
      <c r="H32" s="579"/>
      <c r="I32" s="395"/>
      <c r="J32" s="395"/>
      <c r="K32" s="395"/>
      <c r="L32" s="395"/>
    </row>
    <row r="33" spans="2:12" x14ac:dyDescent="0.25">
      <c r="B33" s="404" t="s">
        <v>73</v>
      </c>
      <c r="C33" s="417" t="s">
        <v>418</v>
      </c>
      <c r="D33" s="575" t="s">
        <v>640</v>
      </c>
      <c r="E33" s="568"/>
      <c r="F33" s="569"/>
      <c r="G33" s="421" t="s">
        <v>340</v>
      </c>
      <c r="H33" s="407" t="s">
        <v>641</v>
      </c>
      <c r="I33" s="395"/>
      <c r="J33" s="395"/>
      <c r="K33" s="395"/>
      <c r="L33" s="395"/>
    </row>
    <row r="34" spans="2:12" x14ac:dyDescent="0.25">
      <c r="B34" s="404" t="s">
        <v>642</v>
      </c>
      <c r="C34" s="414"/>
      <c r="D34" s="665"/>
      <c r="E34" s="666"/>
      <c r="F34" s="667"/>
      <c r="G34" s="423"/>
      <c r="H34" s="428" t="s">
        <v>643</v>
      </c>
      <c r="I34" s="395"/>
      <c r="J34" s="395"/>
      <c r="K34" s="395"/>
      <c r="L34" s="395"/>
    </row>
    <row r="35" spans="2:12" x14ac:dyDescent="0.25">
      <c r="B35" s="404" t="s">
        <v>130</v>
      </c>
      <c r="C35" s="417"/>
      <c r="D35" s="668"/>
      <c r="E35" s="669"/>
      <c r="F35" s="670"/>
      <c r="G35" s="424"/>
      <c r="H35" s="416"/>
      <c r="I35" s="395"/>
      <c r="J35" s="395"/>
      <c r="K35" s="395"/>
      <c r="L35" s="395"/>
    </row>
    <row r="36" spans="2:12" x14ac:dyDescent="0.25">
      <c r="B36" s="404"/>
      <c r="C36" s="414"/>
      <c r="D36" s="665"/>
      <c r="E36" s="666"/>
      <c r="F36" s="667"/>
      <c r="G36" s="423"/>
      <c r="H36" s="416"/>
      <c r="I36" s="395"/>
      <c r="J36" s="395"/>
      <c r="K36" s="395"/>
      <c r="L36" s="395"/>
    </row>
    <row r="37" spans="2:12" x14ac:dyDescent="0.25">
      <c r="B37" s="404"/>
      <c r="C37" s="414"/>
      <c r="D37" s="665"/>
      <c r="E37" s="666"/>
      <c r="F37" s="667"/>
      <c r="G37" s="423"/>
      <c r="H37" s="416"/>
      <c r="I37" s="395"/>
      <c r="J37" s="395"/>
      <c r="K37" s="395"/>
      <c r="L37" s="395"/>
    </row>
    <row r="38" spans="2:12" x14ac:dyDescent="0.25">
      <c r="B38" s="404" t="s">
        <v>74</v>
      </c>
      <c r="C38" s="414"/>
      <c r="D38" s="665"/>
      <c r="E38" s="666"/>
      <c r="F38" s="667"/>
      <c r="G38" s="423"/>
      <c r="H38" s="416"/>
      <c r="I38" s="395"/>
      <c r="J38" s="395"/>
      <c r="K38" s="395"/>
      <c r="L38" s="395"/>
    </row>
    <row r="39" spans="2:12" x14ac:dyDescent="0.25">
      <c r="B39" s="404" t="s">
        <v>75</v>
      </c>
      <c r="C39" s="417" t="s">
        <v>363</v>
      </c>
      <c r="D39" s="668" t="s">
        <v>644</v>
      </c>
      <c r="E39" s="669"/>
      <c r="F39" s="670"/>
      <c r="G39" s="424"/>
      <c r="H39" s="417"/>
      <c r="I39" s="395"/>
      <c r="J39" s="395"/>
      <c r="K39" s="395"/>
      <c r="L39" s="395"/>
    </row>
    <row r="40" spans="2:12" x14ac:dyDescent="0.25">
      <c r="B40" s="404"/>
      <c r="C40" s="417"/>
      <c r="D40" s="668"/>
      <c r="E40" s="669"/>
      <c r="F40" s="670"/>
      <c r="G40" s="424"/>
      <c r="H40" s="417"/>
      <c r="I40" s="395"/>
      <c r="J40" s="395"/>
      <c r="K40" s="395"/>
      <c r="L40" s="395"/>
    </row>
    <row r="41" spans="2:12" x14ac:dyDescent="0.25">
      <c r="B41" s="406"/>
      <c r="C41" s="417"/>
      <c r="D41" s="668"/>
      <c r="E41" s="669"/>
      <c r="F41" s="670"/>
      <c r="G41" s="424"/>
      <c r="H41" s="414"/>
      <c r="I41" s="395"/>
      <c r="J41" s="395"/>
      <c r="K41" s="395"/>
      <c r="L41" s="395"/>
    </row>
    <row r="42" spans="2:12" x14ac:dyDescent="0.25">
      <c r="B42" s="404" t="s">
        <v>79</v>
      </c>
      <c r="C42" s="417"/>
      <c r="D42" s="668"/>
      <c r="E42" s="669"/>
      <c r="F42" s="670"/>
      <c r="G42" s="424"/>
      <c r="H42" s="417"/>
      <c r="I42" s="395"/>
      <c r="J42" s="395"/>
      <c r="K42" s="395"/>
      <c r="L42" s="395"/>
    </row>
    <row r="43" spans="2:12" x14ac:dyDescent="0.25">
      <c r="B43" s="404"/>
      <c r="C43" s="417"/>
      <c r="D43" s="668"/>
      <c r="E43" s="669"/>
      <c r="F43" s="670"/>
      <c r="G43" s="424"/>
      <c r="H43" s="414"/>
      <c r="I43" s="395"/>
      <c r="J43" s="395"/>
      <c r="K43" s="395"/>
      <c r="L43" s="395"/>
    </row>
    <row r="44" spans="2:12" x14ac:dyDescent="0.25">
      <c r="B44" s="404" t="s">
        <v>76</v>
      </c>
      <c r="C44" s="417"/>
      <c r="D44" s="668"/>
      <c r="E44" s="669"/>
      <c r="F44" s="670"/>
      <c r="G44" s="424"/>
      <c r="H44" s="417"/>
      <c r="I44" s="395"/>
      <c r="J44" s="395"/>
      <c r="K44" s="395"/>
      <c r="L44" s="395"/>
    </row>
    <row r="45" spans="2:12" x14ac:dyDescent="0.25">
      <c r="B45" s="404"/>
      <c r="C45" s="417"/>
      <c r="D45" s="668"/>
      <c r="E45" s="669"/>
      <c r="F45" s="670"/>
      <c r="G45" s="424"/>
      <c r="H45" s="417"/>
      <c r="I45" s="395"/>
      <c r="J45" s="395"/>
      <c r="K45" s="395"/>
      <c r="L45" s="395"/>
    </row>
    <row r="46" spans="2:12" x14ac:dyDescent="0.25">
      <c r="B46" s="396"/>
      <c r="C46" s="413"/>
      <c r="D46" s="671"/>
      <c r="E46" s="672"/>
      <c r="F46" s="673"/>
      <c r="G46" s="425"/>
      <c r="H46" s="417"/>
      <c r="I46" s="395"/>
      <c r="J46" s="395"/>
      <c r="K46" s="395"/>
      <c r="L46" s="395"/>
    </row>
    <row r="47" spans="2:12" x14ac:dyDescent="0.25">
      <c r="B47" s="396"/>
      <c r="C47" s="413"/>
      <c r="D47" s="671"/>
      <c r="E47" s="672"/>
      <c r="F47" s="673"/>
      <c r="G47" s="425"/>
      <c r="H47" s="414"/>
      <c r="I47" s="395"/>
      <c r="J47" s="395"/>
      <c r="K47" s="395"/>
      <c r="L47" s="395"/>
    </row>
    <row r="48" spans="2:12" x14ac:dyDescent="0.25">
      <c r="B48" s="404" t="s">
        <v>90</v>
      </c>
      <c r="C48" s="414"/>
      <c r="D48" s="665"/>
      <c r="E48" s="666"/>
      <c r="F48" s="667"/>
      <c r="G48" s="423"/>
      <c r="H48" s="417"/>
    </row>
    <row r="49" spans="2:8" x14ac:dyDescent="0.25">
      <c r="B49" s="406"/>
      <c r="C49" s="414"/>
      <c r="D49" s="665"/>
      <c r="E49" s="666"/>
      <c r="F49" s="667"/>
      <c r="G49" s="423"/>
      <c r="H49" s="417"/>
    </row>
  </sheetData>
  <mergeCells count="37">
    <mergeCell ref="C7:E7"/>
    <mergeCell ref="N7:N8"/>
    <mergeCell ref="A7:A8"/>
    <mergeCell ref="B7:B8"/>
    <mergeCell ref="H7:I7"/>
    <mergeCell ref="F7:G7"/>
    <mergeCell ref="K7:L7"/>
    <mergeCell ref="B19:H19"/>
    <mergeCell ref="C20:F20"/>
    <mergeCell ref="C21:H21"/>
    <mergeCell ref="C23:F23"/>
    <mergeCell ref="C22:F22"/>
    <mergeCell ref="C24:F24"/>
    <mergeCell ref="C25:F25"/>
    <mergeCell ref="C26:F26"/>
    <mergeCell ref="D33:F33"/>
    <mergeCell ref="D34:F34"/>
    <mergeCell ref="C27:F27"/>
    <mergeCell ref="C32:H32"/>
    <mergeCell ref="C28:H28"/>
    <mergeCell ref="C29:F29"/>
    <mergeCell ref="C30:F30"/>
    <mergeCell ref="D49:F49"/>
    <mergeCell ref="D35:F35"/>
    <mergeCell ref="D36:F36"/>
    <mergeCell ref="D37:F37"/>
    <mergeCell ref="D39:F39"/>
    <mergeCell ref="D42:F42"/>
    <mergeCell ref="D43:F43"/>
    <mergeCell ref="D44:F44"/>
    <mergeCell ref="D45:F45"/>
    <mergeCell ref="D46:F46"/>
    <mergeCell ref="D38:F38"/>
    <mergeCell ref="D40:F40"/>
    <mergeCell ref="D41:F41"/>
    <mergeCell ref="D47:F47"/>
    <mergeCell ref="D48:F4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3EDE-16B7-4FF9-AE4A-300071DD74D4}">
  <dimension ref="A1:K37"/>
  <sheetViews>
    <sheetView workbookViewId="0">
      <selection activeCell="S26" sqref="S26"/>
    </sheetView>
  </sheetViews>
  <sheetFormatPr defaultRowHeight="15" x14ac:dyDescent="0.25"/>
  <cols>
    <col min="2" max="2" width="27.5703125" customWidth="1"/>
    <col min="3" max="3" width="12.7109375" customWidth="1"/>
    <col min="4" max="4" width="11.28515625" customWidth="1"/>
    <col min="5" max="5" width="13.140625" customWidth="1"/>
    <col min="6" max="6" width="15.42578125" customWidth="1"/>
  </cols>
  <sheetData>
    <row r="1" spans="1:11" x14ac:dyDescent="0.25">
      <c r="A1" s="465"/>
      <c r="B1" s="471" t="s">
        <v>645</v>
      </c>
      <c r="C1" s="465"/>
      <c r="D1" s="465"/>
      <c r="E1" s="465"/>
      <c r="F1" s="465"/>
      <c r="G1" s="465"/>
      <c r="H1" s="465"/>
      <c r="I1" s="465"/>
      <c r="J1" s="465"/>
      <c r="K1" s="465"/>
    </row>
    <row r="2" spans="1:11" x14ac:dyDescent="0.25">
      <c r="A2" s="465"/>
      <c r="B2" s="468" t="s">
        <v>646</v>
      </c>
      <c r="C2" s="465"/>
      <c r="D2" s="465"/>
      <c r="E2" s="465"/>
      <c r="F2" s="465"/>
      <c r="G2" s="465"/>
      <c r="H2" s="465"/>
      <c r="I2" s="465"/>
      <c r="J2" s="465"/>
      <c r="K2" s="465"/>
    </row>
    <row r="3" spans="1:11" x14ac:dyDescent="0.25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x14ac:dyDescent="0.25">
      <c r="A4" s="467" t="s">
        <v>647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</row>
    <row r="5" spans="1:11" x14ac:dyDescent="0.25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465"/>
    </row>
    <row r="6" spans="1:11" ht="63.75" customHeight="1" x14ac:dyDescent="0.25">
      <c r="A6" s="683" t="s">
        <v>0</v>
      </c>
      <c r="B6" s="693" t="s">
        <v>29</v>
      </c>
      <c r="C6" s="683" t="s">
        <v>648</v>
      </c>
      <c r="D6" s="686" t="s">
        <v>649</v>
      </c>
      <c r="E6" s="687"/>
      <c r="F6" s="686" t="s">
        <v>650</v>
      </c>
      <c r="G6" s="687"/>
      <c r="H6" s="683" t="s">
        <v>651</v>
      </c>
      <c r="I6" s="686" t="s">
        <v>652</v>
      </c>
      <c r="J6" s="687"/>
      <c r="K6" s="683" t="s">
        <v>653</v>
      </c>
    </row>
    <row r="7" spans="1:11" x14ac:dyDescent="0.25">
      <c r="A7" s="684"/>
      <c r="B7" s="694"/>
      <c r="C7" s="685"/>
      <c r="D7" s="688"/>
      <c r="E7" s="689"/>
      <c r="F7" s="688"/>
      <c r="G7" s="689"/>
      <c r="H7" s="685"/>
      <c r="I7" s="688"/>
      <c r="J7" s="689"/>
      <c r="K7" s="684"/>
    </row>
    <row r="8" spans="1:11" x14ac:dyDescent="0.25">
      <c r="A8" s="684"/>
      <c r="B8" s="694"/>
      <c r="C8" s="683" t="s">
        <v>654</v>
      </c>
      <c r="D8" s="683" t="s">
        <v>20</v>
      </c>
      <c r="E8" s="683" t="s">
        <v>655</v>
      </c>
      <c r="F8" s="683" t="s">
        <v>20</v>
      </c>
      <c r="G8" s="683" t="s">
        <v>229</v>
      </c>
      <c r="H8" s="683" t="s">
        <v>30</v>
      </c>
      <c r="I8" s="683" t="s">
        <v>17</v>
      </c>
      <c r="J8" s="683" t="s">
        <v>229</v>
      </c>
      <c r="K8" s="684"/>
    </row>
    <row r="9" spans="1:11" x14ac:dyDescent="0.25">
      <c r="A9" s="685"/>
      <c r="B9" s="695"/>
      <c r="C9" s="685"/>
      <c r="D9" s="685"/>
      <c r="E9" s="685"/>
      <c r="F9" s="685"/>
      <c r="G9" s="685"/>
      <c r="H9" s="685"/>
      <c r="I9" s="685"/>
      <c r="J9" s="685"/>
      <c r="K9" s="685"/>
    </row>
    <row r="11" spans="1:11" x14ac:dyDescent="0.25">
      <c r="A11" s="470" t="s">
        <v>656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</row>
    <row r="12" spans="1:11" x14ac:dyDescent="0.25">
      <c r="A12" s="480">
        <v>1</v>
      </c>
      <c r="B12" s="540" t="s">
        <v>657</v>
      </c>
      <c r="C12" s="476">
        <v>11.14</v>
      </c>
      <c r="D12" s="476">
        <v>100</v>
      </c>
      <c r="E12" s="476">
        <v>10</v>
      </c>
      <c r="F12" s="476">
        <v>37.6</v>
      </c>
      <c r="G12" s="476">
        <v>5</v>
      </c>
      <c r="H12" s="476">
        <v>126</v>
      </c>
      <c r="I12" s="478">
        <v>133</v>
      </c>
      <c r="J12" s="476">
        <v>1</v>
      </c>
      <c r="K12" s="479">
        <v>16</v>
      </c>
    </row>
    <row r="13" spans="1:11" x14ac:dyDescent="0.25">
      <c r="A13" s="480">
        <v>2</v>
      </c>
      <c r="B13" s="540" t="s">
        <v>658</v>
      </c>
      <c r="C13" s="476">
        <v>9.4700000000000006</v>
      </c>
      <c r="D13" s="479">
        <v>85.008976660682237</v>
      </c>
      <c r="E13" s="476">
        <v>3</v>
      </c>
      <c r="F13" s="485">
        <v>23.02</v>
      </c>
      <c r="G13" s="476">
        <v>1</v>
      </c>
      <c r="H13" s="476">
        <v>126</v>
      </c>
      <c r="I13" s="478">
        <v>135</v>
      </c>
      <c r="J13" s="476">
        <v>1</v>
      </c>
      <c r="K13" s="479">
        <v>5</v>
      </c>
    </row>
    <row r="14" spans="1:11" x14ac:dyDescent="0.25">
      <c r="G14" s="530"/>
      <c r="H14" s="530"/>
      <c r="I14" s="532"/>
      <c r="J14" s="530"/>
      <c r="K14" s="536"/>
    </row>
    <row r="15" spans="1:11" x14ac:dyDescent="0.25">
      <c r="A15" s="538" t="s">
        <v>52</v>
      </c>
      <c r="B15" s="538"/>
      <c r="C15" s="538"/>
      <c r="D15" s="538"/>
      <c r="E15" s="538"/>
      <c r="F15" s="538"/>
      <c r="G15" s="533"/>
      <c r="H15" s="533"/>
      <c r="I15" s="534"/>
      <c r="J15" s="533"/>
      <c r="K15" s="535"/>
    </row>
    <row r="16" spans="1:11" x14ac:dyDescent="0.25">
      <c r="A16" s="480">
        <v>1</v>
      </c>
      <c r="B16" s="540" t="s">
        <v>657</v>
      </c>
      <c r="C16" s="476">
        <v>10.62</v>
      </c>
      <c r="D16" s="479">
        <v>100</v>
      </c>
      <c r="E16" s="476">
        <v>10</v>
      </c>
      <c r="F16" s="476">
        <v>37.200000000000003</v>
      </c>
      <c r="G16" s="479">
        <v>5</v>
      </c>
      <c r="H16" s="476">
        <v>116</v>
      </c>
      <c r="I16" s="478">
        <v>175</v>
      </c>
      <c r="J16" s="476">
        <v>1</v>
      </c>
      <c r="K16" s="479">
        <v>16</v>
      </c>
    </row>
    <row r="17" spans="1:11" x14ac:dyDescent="0.25">
      <c r="A17" s="480">
        <v>2</v>
      </c>
      <c r="B17" s="540" t="s">
        <v>658</v>
      </c>
      <c r="C17" s="476">
        <v>9.59</v>
      </c>
      <c r="D17" s="479">
        <v>90.301318267419973</v>
      </c>
      <c r="E17" s="476">
        <v>4</v>
      </c>
      <c r="F17" s="485">
        <v>21.83</v>
      </c>
      <c r="G17" s="476">
        <v>1</v>
      </c>
      <c r="H17" s="476">
        <v>116</v>
      </c>
      <c r="I17" s="478">
        <v>175</v>
      </c>
      <c r="J17" s="476">
        <v>1</v>
      </c>
      <c r="K17" s="479">
        <v>6</v>
      </c>
    </row>
    <row r="18" spans="1:11" s="465" customFormat="1" x14ac:dyDescent="0.25">
      <c r="A18" s="518"/>
      <c r="B18" s="519"/>
      <c r="C18" s="519"/>
      <c r="D18" s="520"/>
      <c r="E18" s="519"/>
      <c r="F18" s="528"/>
      <c r="G18" s="519"/>
      <c r="H18" s="519"/>
      <c r="I18" s="539"/>
      <c r="J18" s="519"/>
      <c r="K18" s="520"/>
    </row>
    <row r="19" spans="1:11" x14ac:dyDescent="0.25">
      <c r="A19" s="515" t="s">
        <v>140</v>
      </c>
      <c r="B19" s="482"/>
      <c r="C19" s="482"/>
      <c r="D19" s="482"/>
      <c r="E19" s="482"/>
      <c r="F19" s="482"/>
      <c r="G19" s="482"/>
      <c r="H19" s="482"/>
      <c r="I19" s="482"/>
      <c r="J19" s="482"/>
      <c r="K19" s="517"/>
    </row>
    <row r="20" spans="1:11" x14ac:dyDescent="0.25">
      <c r="A20" s="480">
        <v>1</v>
      </c>
      <c r="B20" s="540" t="s">
        <v>657</v>
      </c>
      <c r="C20" s="477">
        <v>10.879999999999999</v>
      </c>
      <c r="D20" s="476">
        <v>100</v>
      </c>
      <c r="E20" s="476">
        <v>10</v>
      </c>
      <c r="F20" s="485">
        <v>37.400000000000006</v>
      </c>
      <c r="G20" s="476">
        <v>5</v>
      </c>
      <c r="H20" s="479">
        <v>121</v>
      </c>
      <c r="I20" s="479">
        <v>154</v>
      </c>
      <c r="J20" s="476">
        <v>1</v>
      </c>
      <c r="K20" s="479">
        <v>16</v>
      </c>
    </row>
    <row r="21" spans="1:11" x14ac:dyDescent="0.25">
      <c r="A21" s="480">
        <v>2</v>
      </c>
      <c r="B21" s="540" t="s">
        <v>658</v>
      </c>
      <c r="C21" s="476">
        <v>9.5300000000000011</v>
      </c>
      <c r="D21" s="479">
        <v>87.591911764705898</v>
      </c>
      <c r="E21" s="476">
        <v>4</v>
      </c>
      <c r="F21" s="485">
        <v>22.424999999999997</v>
      </c>
      <c r="G21" s="476">
        <v>1</v>
      </c>
      <c r="H21" s="476">
        <v>121</v>
      </c>
      <c r="I21" s="476">
        <v>155</v>
      </c>
      <c r="J21" s="476">
        <v>1</v>
      </c>
      <c r="K21" s="479">
        <v>6</v>
      </c>
    </row>
    <row r="22" spans="1:11" x14ac:dyDescent="0.25">
      <c r="A22" s="529"/>
      <c r="B22" s="530"/>
      <c r="C22" s="531"/>
      <c r="D22" s="530"/>
      <c r="E22" s="530"/>
      <c r="F22" s="531"/>
      <c r="G22" s="530"/>
      <c r="H22" s="530"/>
      <c r="I22" s="532"/>
      <c r="J22" s="530"/>
      <c r="K22" s="531"/>
    </row>
    <row r="23" spans="1:11" x14ac:dyDescent="0.25">
      <c r="A23" s="518"/>
      <c r="B23" s="523" t="s">
        <v>63</v>
      </c>
      <c r="C23" s="519"/>
      <c r="D23" s="520"/>
      <c r="E23" s="519"/>
      <c r="F23" s="519"/>
      <c r="G23" s="520"/>
      <c r="H23" s="519"/>
      <c r="I23" s="521"/>
      <c r="J23" s="519"/>
      <c r="K23" s="522"/>
    </row>
    <row r="24" spans="1:11" x14ac:dyDescent="0.25">
      <c r="A24" s="482"/>
      <c r="B24" s="480" t="s">
        <v>460</v>
      </c>
      <c r="C24" s="480" t="s">
        <v>81</v>
      </c>
      <c r="D24" s="480"/>
      <c r="E24" s="480" t="s">
        <v>82</v>
      </c>
      <c r="F24" s="480"/>
      <c r="G24" s="482"/>
      <c r="H24" s="482"/>
      <c r="I24" s="482"/>
      <c r="J24" s="482"/>
      <c r="K24" s="482"/>
    </row>
    <row r="25" spans="1:11" x14ac:dyDescent="0.25">
      <c r="A25" s="524"/>
      <c r="B25" s="480" t="s">
        <v>65</v>
      </c>
      <c r="C25" s="480"/>
      <c r="D25" s="480"/>
      <c r="E25" s="480"/>
      <c r="F25" s="480"/>
      <c r="G25" s="482"/>
      <c r="H25" s="482"/>
      <c r="I25" s="482"/>
      <c r="J25" s="482"/>
      <c r="K25" s="482"/>
    </row>
    <row r="26" spans="1:11" x14ac:dyDescent="0.25">
      <c r="A26" s="518"/>
      <c r="B26" s="476" t="s">
        <v>66</v>
      </c>
      <c r="C26" s="477">
        <v>3.1</v>
      </c>
      <c r="D26" s="476"/>
      <c r="E26" s="476">
        <v>1.5</v>
      </c>
      <c r="F26" s="516"/>
      <c r="G26" s="519"/>
      <c r="H26" s="519"/>
      <c r="I26" s="521"/>
      <c r="J26" s="519"/>
      <c r="K26" s="522"/>
    </row>
    <row r="27" spans="1:11" x14ac:dyDescent="0.25">
      <c r="A27" s="518"/>
      <c r="B27" s="476" t="s">
        <v>83</v>
      </c>
      <c r="C27" s="477" t="s">
        <v>659</v>
      </c>
      <c r="D27" s="476"/>
      <c r="E27" s="476" t="s">
        <v>225</v>
      </c>
      <c r="F27" s="516"/>
      <c r="G27" s="519"/>
      <c r="H27" s="519"/>
      <c r="I27" s="521"/>
      <c r="J27" s="519"/>
      <c r="K27" s="522"/>
    </row>
    <row r="28" spans="1:11" x14ac:dyDescent="0.25">
      <c r="A28" s="518"/>
      <c r="B28" s="476" t="s">
        <v>67</v>
      </c>
      <c r="C28" s="477">
        <v>7</v>
      </c>
      <c r="D28" s="476"/>
      <c r="E28" s="476">
        <v>5.4</v>
      </c>
      <c r="F28" s="516"/>
      <c r="G28" s="519"/>
      <c r="H28" s="519"/>
      <c r="I28" s="528"/>
      <c r="J28" s="519"/>
      <c r="K28" s="522"/>
    </row>
    <row r="29" spans="1:11" x14ac:dyDescent="0.25">
      <c r="A29" s="518"/>
      <c r="B29" s="476" t="s">
        <v>575</v>
      </c>
      <c r="C29" s="476">
        <v>149</v>
      </c>
      <c r="D29" s="479"/>
      <c r="E29" s="476">
        <v>42</v>
      </c>
      <c r="F29" s="516"/>
      <c r="G29" s="520"/>
      <c r="H29" s="519"/>
      <c r="I29" s="521"/>
      <c r="J29" s="519"/>
      <c r="K29" s="522"/>
    </row>
    <row r="30" spans="1:11" x14ac:dyDescent="0.25">
      <c r="A30" s="492"/>
      <c r="B30" s="466" t="s">
        <v>576</v>
      </c>
      <c r="C30" s="466">
        <v>178</v>
      </c>
      <c r="D30" s="494"/>
      <c r="E30" s="466">
        <v>102</v>
      </c>
      <c r="F30" s="527"/>
      <c r="G30" s="492"/>
      <c r="H30" s="492"/>
      <c r="I30" s="492"/>
      <c r="J30" s="492"/>
      <c r="K30" s="492"/>
    </row>
    <row r="31" spans="1:11" x14ac:dyDescent="0.25">
      <c r="A31" s="492"/>
      <c r="B31" s="476" t="s">
        <v>660</v>
      </c>
      <c r="C31" s="690" t="s">
        <v>661</v>
      </c>
      <c r="D31" s="691"/>
      <c r="E31" s="691"/>
      <c r="F31" s="692"/>
      <c r="G31" s="465"/>
      <c r="H31" s="465"/>
      <c r="I31" s="465"/>
      <c r="J31" s="465"/>
      <c r="K31" s="465"/>
    </row>
    <row r="32" spans="1:11" x14ac:dyDescent="0.25">
      <c r="A32" s="465"/>
      <c r="B32" s="525" t="s">
        <v>70</v>
      </c>
      <c r="C32" s="525" t="s">
        <v>496</v>
      </c>
      <c r="D32" s="525"/>
      <c r="E32" s="525" t="s">
        <v>662</v>
      </c>
      <c r="F32" s="526"/>
      <c r="G32" s="512"/>
      <c r="H32" s="512"/>
      <c r="I32" s="465"/>
      <c r="J32" s="465"/>
      <c r="K32" s="465"/>
    </row>
    <row r="33" spans="1:11" x14ac:dyDescent="0.25">
      <c r="A33" s="465"/>
      <c r="B33" s="473" t="s">
        <v>71</v>
      </c>
      <c r="C33" s="474" t="s">
        <v>663</v>
      </c>
      <c r="D33" s="474"/>
      <c r="E33" s="474" t="s">
        <v>664</v>
      </c>
      <c r="F33" s="474"/>
      <c r="G33" s="511"/>
      <c r="H33" s="511"/>
      <c r="I33" s="465"/>
      <c r="J33" s="465"/>
      <c r="K33" s="465"/>
    </row>
    <row r="34" spans="1:11" x14ac:dyDescent="0.25">
      <c r="A34" s="465"/>
      <c r="B34" s="475" t="s">
        <v>72</v>
      </c>
      <c r="C34" s="513"/>
      <c r="D34" s="514"/>
      <c r="E34" s="514"/>
      <c r="F34" s="514"/>
      <c r="G34" s="514"/>
      <c r="H34" s="514"/>
      <c r="I34" s="465"/>
      <c r="J34" s="465"/>
      <c r="K34" s="465"/>
    </row>
    <row r="35" spans="1:11" x14ac:dyDescent="0.25">
      <c r="A35" s="465"/>
      <c r="B35" s="473" t="s">
        <v>73</v>
      </c>
      <c r="C35" s="474" t="s">
        <v>496</v>
      </c>
      <c r="D35" s="474" t="s">
        <v>665</v>
      </c>
      <c r="E35" s="481" t="s">
        <v>340</v>
      </c>
      <c r="F35" s="481" t="s">
        <v>641</v>
      </c>
      <c r="G35" s="511"/>
      <c r="H35" s="511"/>
      <c r="I35" s="465"/>
      <c r="J35" s="465"/>
      <c r="K35" s="465"/>
    </row>
    <row r="36" spans="1:11" x14ac:dyDescent="0.25">
      <c r="A36" s="465"/>
      <c r="B36" s="473" t="s">
        <v>84</v>
      </c>
      <c r="C36" s="474"/>
      <c r="D36" s="474" t="s">
        <v>643</v>
      </c>
      <c r="E36" s="481"/>
      <c r="F36" s="481" t="s">
        <v>643</v>
      </c>
      <c r="G36" s="511"/>
      <c r="H36" s="511"/>
      <c r="I36" s="465"/>
      <c r="J36" s="465"/>
      <c r="K36" s="465"/>
    </row>
    <row r="37" spans="1:11" x14ac:dyDescent="0.25">
      <c r="A37" s="465"/>
      <c r="B37" s="473"/>
      <c r="C37" s="474"/>
      <c r="D37" s="474"/>
      <c r="E37" s="481"/>
      <c r="F37" s="481"/>
      <c r="G37" s="511"/>
      <c r="H37" s="511"/>
      <c r="I37" s="465"/>
      <c r="J37" s="465"/>
      <c r="K37" s="465"/>
    </row>
  </sheetData>
  <mergeCells count="17">
    <mergeCell ref="C31:F31"/>
    <mergeCell ref="B6:B9"/>
    <mergeCell ref="A6:A9"/>
    <mergeCell ref="C6:C7"/>
    <mergeCell ref="D6:E7"/>
    <mergeCell ref="C8:C9"/>
    <mergeCell ref="D8:D9"/>
    <mergeCell ref="E8:E9"/>
    <mergeCell ref="F6:G7"/>
    <mergeCell ref="F8:F9"/>
    <mergeCell ref="G8:G9"/>
    <mergeCell ref="K6:K9"/>
    <mergeCell ref="H6:H7"/>
    <mergeCell ref="I6:J7"/>
    <mergeCell ref="H8:H9"/>
    <mergeCell ref="I8:I9"/>
    <mergeCell ref="J8:J9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804B-4DD1-4897-99B4-117D72C3172A}">
  <dimension ref="A1:N46"/>
  <sheetViews>
    <sheetView workbookViewId="0">
      <selection activeCell="L32" sqref="L32"/>
    </sheetView>
  </sheetViews>
  <sheetFormatPr defaultRowHeight="15" x14ac:dyDescent="0.25"/>
  <cols>
    <col min="2" max="2" width="28.85546875" customWidth="1"/>
    <col min="3" max="3" width="13.7109375" customWidth="1"/>
    <col min="4" max="4" width="11.85546875" customWidth="1"/>
    <col min="5" max="5" width="12.5703125" customWidth="1"/>
    <col min="6" max="6" width="11.28515625" customWidth="1"/>
    <col min="7" max="7" width="10.42578125" customWidth="1"/>
    <col min="11" max="11" width="12.7109375" customWidth="1"/>
    <col min="13" max="13" width="11.7109375" customWidth="1"/>
  </cols>
  <sheetData>
    <row r="1" spans="1:14" x14ac:dyDescent="0.25">
      <c r="A1" s="465"/>
      <c r="B1" s="471" t="s">
        <v>666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4" x14ac:dyDescent="0.25">
      <c r="A2" s="465"/>
      <c r="B2" s="468" t="s">
        <v>667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4" x14ac:dyDescent="0.25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</row>
    <row r="4" spans="1:14" x14ac:dyDescent="0.25">
      <c r="A4" s="467" t="s">
        <v>668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</row>
    <row r="5" spans="1:14" x14ac:dyDescent="0.25">
      <c r="A5" s="467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</row>
    <row r="6" spans="1:14" x14ac:dyDescent="0.25">
      <c r="A6" s="580" t="s">
        <v>0</v>
      </c>
      <c r="B6" s="580" t="s">
        <v>29</v>
      </c>
      <c r="C6" s="697" t="s">
        <v>57</v>
      </c>
      <c r="D6" s="698"/>
      <c r="E6" s="699"/>
      <c r="F6" s="697" t="s">
        <v>58</v>
      </c>
      <c r="G6" s="699"/>
      <c r="H6" s="703" t="s">
        <v>41</v>
      </c>
      <c r="I6" s="704"/>
      <c r="J6" s="705"/>
      <c r="K6" s="683" t="s">
        <v>651</v>
      </c>
      <c r="L6" s="686" t="s">
        <v>652</v>
      </c>
      <c r="M6" s="683" t="s">
        <v>42</v>
      </c>
      <c r="N6" s="581" t="s">
        <v>653</v>
      </c>
    </row>
    <row r="7" spans="1:14" ht="30.75" customHeight="1" x14ac:dyDescent="0.25">
      <c r="A7" s="580"/>
      <c r="B7" s="580"/>
      <c r="C7" s="700"/>
      <c r="D7" s="701"/>
      <c r="E7" s="702"/>
      <c r="F7" s="700"/>
      <c r="G7" s="702"/>
      <c r="H7" s="706"/>
      <c r="I7" s="707"/>
      <c r="J7" s="708"/>
      <c r="K7" s="685"/>
      <c r="L7" s="688"/>
      <c r="M7" s="685"/>
      <c r="N7" s="581"/>
    </row>
    <row r="8" spans="1:14" x14ac:dyDescent="0.25">
      <c r="A8" s="580"/>
      <c r="B8" s="580"/>
      <c r="C8" s="683" t="s">
        <v>654</v>
      </c>
      <c r="D8" s="683" t="s">
        <v>14</v>
      </c>
      <c r="E8" s="683" t="s">
        <v>15</v>
      </c>
      <c r="F8" s="709" t="s">
        <v>20</v>
      </c>
      <c r="G8" s="683" t="s">
        <v>15</v>
      </c>
      <c r="H8" s="683" t="s">
        <v>669</v>
      </c>
      <c r="I8" s="683" t="s">
        <v>14</v>
      </c>
      <c r="J8" s="683" t="s">
        <v>15</v>
      </c>
      <c r="K8" s="683" t="s">
        <v>30</v>
      </c>
      <c r="L8" s="683" t="s">
        <v>17</v>
      </c>
      <c r="M8" s="683" t="s">
        <v>21</v>
      </c>
      <c r="N8" s="581"/>
    </row>
    <row r="9" spans="1:14" ht="47.25" customHeight="1" x14ac:dyDescent="0.25">
      <c r="A9" s="580"/>
      <c r="B9" s="580"/>
      <c r="C9" s="685"/>
      <c r="D9" s="685"/>
      <c r="E9" s="685"/>
      <c r="F9" s="710"/>
      <c r="G9" s="685"/>
      <c r="H9" s="685"/>
      <c r="I9" s="685"/>
      <c r="J9" s="685"/>
      <c r="K9" s="685"/>
      <c r="L9" s="685"/>
      <c r="M9" s="685"/>
      <c r="N9" s="581"/>
    </row>
    <row r="10" spans="1:14" x14ac:dyDescent="0.25">
      <c r="A10" s="465"/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</row>
    <row r="11" spans="1:14" x14ac:dyDescent="0.25">
      <c r="A11" s="467" t="s">
        <v>62</v>
      </c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</row>
    <row r="12" spans="1:14" x14ac:dyDescent="0.25">
      <c r="A12" s="487">
        <v>1</v>
      </c>
      <c r="B12" s="493" t="s">
        <v>670</v>
      </c>
      <c r="C12" s="489">
        <v>0.6</v>
      </c>
      <c r="D12" s="488">
        <v>100</v>
      </c>
      <c r="E12" s="488">
        <v>10</v>
      </c>
      <c r="F12" s="489">
        <v>36.32</v>
      </c>
      <c r="G12" s="488">
        <v>1</v>
      </c>
      <c r="H12" s="486">
        <f>(((C12*88)/100)*F12)/100</f>
        <v>0.19176960000000001</v>
      </c>
      <c r="I12" s="488">
        <v>100</v>
      </c>
      <c r="J12" s="488">
        <v>5</v>
      </c>
      <c r="K12" s="488">
        <v>120</v>
      </c>
      <c r="L12" s="488">
        <v>73</v>
      </c>
      <c r="M12" s="491">
        <v>11.7</v>
      </c>
      <c r="N12" s="562">
        <f>E12++G12+J12</f>
        <v>16</v>
      </c>
    </row>
    <row r="13" spans="1:14" x14ac:dyDescent="0.25">
      <c r="A13" s="494">
        <v>2</v>
      </c>
      <c r="B13" s="464" t="s">
        <v>671</v>
      </c>
      <c r="C13" s="466">
        <v>0.72</v>
      </c>
      <c r="D13" s="463">
        <f>(C13*100)/C$13</f>
        <v>100</v>
      </c>
      <c r="E13" s="466">
        <v>14</v>
      </c>
      <c r="F13" s="462">
        <v>37.75</v>
      </c>
      <c r="G13" s="466">
        <v>1</v>
      </c>
      <c r="H13" s="301">
        <f t="shared" ref="H13:H15" si="0">(((C13*88)/100)*F13)/100</f>
        <v>0.23918399999999998</v>
      </c>
      <c r="I13" s="463">
        <f>(H13*100)/H$13</f>
        <v>100</v>
      </c>
      <c r="J13" s="466">
        <v>7</v>
      </c>
      <c r="K13" s="466">
        <v>120</v>
      </c>
      <c r="L13" s="466">
        <v>118</v>
      </c>
      <c r="M13" s="461">
        <v>11.7</v>
      </c>
      <c r="N13" s="563">
        <f t="shared" ref="N13:N14" si="1">E13++G13+J13</f>
        <v>22</v>
      </c>
    </row>
    <row r="14" spans="1:14" x14ac:dyDescent="0.25">
      <c r="A14" s="494">
        <v>3</v>
      </c>
      <c r="B14" s="464" t="s">
        <v>672</v>
      </c>
      <c r="C14" s="466">
        <v>0.66</v>
      </c>
      <c r="D14" s="463">
        <f>(C14*100)/C$13</f>
        <v>91.666666666666671</v>
      </c>
      <c r="E14" s="466">
        <v>12</v>
      </c>
      <c r="F14" s="462">
        <v>37.520000000000003</v>
      </c>
      <c r="G14" s="466">
        <v>1</v>
      </c>
      <c r="H14" s="301">
        <f>(((C14*88)/100)*F14)/100</f>
        <v>0.21791616000000005</v>
      </c>
      <c r="I14" s="463">
        <f t="shared" ref="I14:I15" si="2">(H14*100)/H$13</f>
        <v>91.108167770419456</v>
      </c>
      <c r="J14" s="466">
        <v>6</v>
      </c>
      <c r="K14" s="466">
        <v>114</v>
      </c>
      <c r="L14" s="466">
        <v>83</v>
      </c>
      <c r="M14" s="461">
        <v>12</v>
      </c>
      <c r="N14" s="563">
        <f t="shared" si="1"/>
        <v>19</v>
      </c>
    </row>
    <row r="15" spans="1:14" x14ac:dyDescent="0.25">
      <c r="A15" s="494">
        <v>4</v>
      </c>
      <c r="B15" s="464" t="s">
        <v>673</v>
      </c>
      <c r="C15" s="466">
        <v>0.66</v>
      </c>
      <c r="D15" s="463">
        <f>(C15*100)/C$13</f>
        <v>91.666666666666671</v>
      </c>
      <c r="E15" s="466">
        <v>12</v>
      </c>
      <c r="F15" s="462">
        <v>37.479999999999997</v>
      </c>
      <c r="G15" s="466">
        <v>1</v>
      </c>
      <c r="H15" s="301">
        <f t="shared" si="0"/>
        <v>0.21768384000000002</v>
      </c>
      <c r="I15" s="463">
        <f t="shared" si="2"/>
        <v>91.011037527593828</v>
      </c>
      <c r="J15" s="466">
        <v>6</v>
      </c>
      <c r="K15" s="466">
        <v>118</v>
      </c>
      <c r="L15" s="466">
        <v>119</v>
      </c>
      <c r="M15" s="461">
        <v>13.3</v>
      </c>
      <c r="N15" s="563">
        <f>E15++G15+J15</f>
        <v>19</v>
      </c>
    </row>
    <row r="16" spans="1:14" x14ac:dyDescent="0.25">
      <c r="A16" s="465"/>
      <c r="B16" s="465"/>
      <c r="C16" s="465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564"/>
    </row>
    <row r="17" spans="1:14" x14ac:dyDescent="0.25">
      <c r="A17" s="469" t="s">
        <v>52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564"/>
    </row>
    <row r="18" spans="1:14" x14ac:dyDescent="0.25">
      <c r="A18" s="487">
        <v>1</v>
      </c>
      <c r="B18" s="493" t="s">
        <v>670</v>
      </c>
      <c r="C18" s="489">
        <v>0.55000000000000004</v>
      </c>
      <c r="D18" s="488">
        <v>100</v>
      </c>
      <c r="E18" s="488">
        <v>10</v>
      </c>
      <c r="F18" s="489">
        <v>35.26</v>
      </c>
      <c r="G18" s="488">
        <v>1</v>
      </c>
      <c r="H18" s="486">
        <f>(((C18*88)/100)*F18)/100</f>
        <v>0.17065840000000002</v>
      </c>
      <c r="I18" s="488">
        <v>100</v>
      </c>
      <c r="J18" s="488">
        <v>5</v>
      </c>
      <c r="K18" s="488">
        <v>116</v>
      </c>
      <c r="L18" s="488">
        <v>126</v>
      </c>
      <c r="M18" s="491">
        <v>11</v>
      </c>
      <c r="N18" s="562">
        <f>E18+G18+J18</f>
        <v>16</v>
      </c>
    </row>
    <row r="19" spans="1:14" x14ac:dyDescent="0.25">
      <c r="A19" s="494">
        <v>2</v>
      </c>
      <c r="B19" s="464" t="s">
        <v>671</v>
      </c>
      <c r="C19" s="462">
        <v>0.46</v>
      </c>
      <c r="D19" s="463">
        <f ca="1">(C19*D$19)/C$19</f>
        <v>83.636363636363626</v>
      </c>
      <c r="E19" s="466">
        <v>6</v>
      </c>
      <c r="F19" s="462">
        <v>38.21</v>
      </c>
      <c r="G19" s="466">
        <v>1</v>
      </c>
      <c r="H19" s="301">
        <f t="shared" ref="H19:H21" si="3">(((C19*88)/100)*F19)/100</f>
        <v>0.15467408000000002</v>
      </c>
      <c r="I19" s="463">
        <f t="shared" ref="I19:I21" si="4">(H19*100)/H$19</f>
        <v>100</v>
      </c>
      <c r="J19" s="466">
        <v>4</v>
      </c>
      <c r="K19" s="466">
        <v>115</v>
      </c>
      <c r="L19" s="466">
        <v>174</v>
      </c>
      <c r="M19" s="461">
        <v>11.9</v>
      </c>
      <c r="N19" s="563">
        <f t="shared" ref="N19:N21" si="5">E19+G19+J19</f>
        <v>11</v>
      </c>
    </row>
    <row r="20" spans="1:14" x14ac:dyDescent="0.25">
      <c r="A20" s="494">
        <v>3</v>
      </c>
      <c r="B20" s="464" t="s">
        <v>672</v>
      </c>
      <c r="C20" s="462">
        <v>0.59</v>
      </c>
      <c r="D20" s="463">
        <f ca="1">(C20*D$19)/C$19</f>
        <v>107.27272727272727</v>
      </c>
      <c r="E20" s="466">
        <v>12</v>
      </c>
      <c r="F20" s="462">
        <v>36.07</v>
      </c>
      <c r="G20" s="466">
        <v>1</v>
      </c>
      <c r="H20" s="301">
        <f t="shared" si="3"/>
        <v>0.18727543999999999</v>
      </c>
      <c r="I20" s="463">
        <f t="shared" si="4"/>
        <v>121.07745525300682</v>
      </c>
      <c r="J20" s="466">
        <v>6</v>
      </c>
      <c r="K20" s="466">
        <v>109</v>
      </c>
      <c r="L20" s="466">
        <v>131</v>
      </c>
      <c r="M20" s="461">
        <v>11.8</v>
      </c>
      <c r="N20" s="563">
        <f t="shared" si="5"/>
        <v>19</v>
      </c>
    </row>
    <row r="21" spans="1:14" x14ac:dyDescent="0.25">
      <c r="A21" s="494">
        <v>4</v>
      </c>
      <c r="B21" s="464" t="s">
        <v>673</v>
      </c>
      <c r="C21" s="462">
        <v>0.56999999999999995</v>
      </c>
      <c r="D21" s="463">
        <f ca="1">(C21*D$19)/C$19</f>
        <v>103.63636363636361</v>
      </c>
      <c r="E21" s="466">
        <v>10</v>
      </c>
      <c r="F21" s="462">
        <v>38.31</v>
      </c>
      <c r="G21" s="466">
        <v>1</v>
      </c>
      <c r="H21" s="301">
        <f t="shared" si="3"/>
        <v>0.19216295999999999</v>
      </c>
      <c r="I21" s="463">
        <f t="shared" si="4"/>
        <v>124.23733827930315</v>
      </c>
      <c r="J21" s="466">
        <v>6</v>
      </c>
      <c r="K21" s="466">
        <v>115</v>
      </c>
      <c r="L21" s="466">
        <v>175</v>
      </c>
      <c r="M21" s="461">
        <v>13.2</v>
      </c>
      <c r="N21" s="563">
        <f t="shared" si="5"/>
        <v>17</v>
      </c>
    </row>
    <row r="22" spans="1:14" x14ac:dyDescent="0.25">
      <c r="A22" s="465"/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</row>
    <row r="23" spans="1:14" x14ac:dyDescent="0.25">
      <c r="A23" s="470" t="s">
        <v>140</v>
      </c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564"/>
    </row>
    <row r="24" spans="1:14" x14ac:dyDescent="0.25">
      <c r="A24" s="487">
        <v>1</v>
      </c>
      <c r="B24" s="493" t="s">
        <v>670</v>
      </c>
      <c r="C24" s="489">
        <f>(C12+C18)/2</f>
        <v>0.57499999999999996</v>
      </c>
      <c r="D24" s="488">
        <v>100</v>
      </c>
      <c r="E24" s="488">
        <v>10</v>
      </c>
      <c r="F24" s="489">
        <f>(F12+F18)/2</f>
        <v>35.79</v>
      </c>
      <c r="G24" s="490">
        <v>1</v>
      </c>
      <c r="H24" s="486">
        <f t="shared" ref="H24:H27" si="6">(((C24*88)/100)*F24)/100</f>
        <v>0.18109739999999996</v>
      </c>
      <c r="I24" s="488">
        <v>100</v>
      </c>
      <c r="J24" s="488">
        <v>5</v>
      </c>
      <c r="K24" s="490">
        <f>(K12+K18)/2</f>
        <v>118</v>
      </c>
      <c r="L24" s="490">
        <f>SUM(L12+L18)/2</f>
        <v>99.5</v>
      </c>
      <c r="M24" s="491">
        <f>(M12+M18)/2</f>
        <v>11.35</v>
      </c>
      <c r="N24" s="562">
        <f>E24+G24+J24</f>
        <v>16</v>
      </c>
    </row>
    <row r="25" spans="1:14" x14ac:dyDescent="0.25">
      <c r="A25" s="494">
        <v>2</v>
      </c>
      <c r="B25" s="464" t="s">
        <v>671</v>
      </c>
      <c r="C25" s="462">
        <f>(C13+C19)/2</f>
        <v>0.59</v>
      </c>
      <c r="D25" s="463">
        <f>(C25*100)/C$25</f>
        <v>100</v>
      </c>
      <c r="E25" s="466">
        <v>10</v>
      </c>
      <c r="F25" s="462">
        <f>(F13+F19)/2</f>
        <v>37.980000000000004</v>
      </c>
      <c r="G25" s="463">
        <v>1</v>
      </c>
      <c r="H25" s="301">
        <f t="shared" si="6"/>
        <v>0.19719216000000003</v>
      </c>
      <c r="I25" s="463">
        <f>(H25*100)/H$25</f>
        <v>100</v>
      </c>
      <c r="J25" s="466">
        <v>6</v>
      </c>
      <c r="K25" s="463">
        <f>(K13+K19)/2</f>
        <v>117.5</v>
      </c>
      <c r="L25" s="463">
        <f>SUM(L13+L19)/2</f>
        <v>146</v>
      </c>
      <c r="M25" s="461">
        <f>(M13+M19)/2</f>
        <v>11.8</v>
      </c>
      <c r="N25" s="563">
        <f>E25+G25+J25</f>
        <v>17</v>
      </c>
    </row>
    <row r="26" spans="1:14" x14ac:dyDescent="0.25">
      <c r="A26" s="494">
        <v>3</v>
      </c>
      <c r="B26" s="464" t="s">
        <v>672</v>
      </c>
      <c r="C26" s="462">
        <f>(C14+C20)/2</f>
        <v>0.625</v>
      </c>
      <c r="D26" s="463">
        <f>(C26*100)/C$25</f>
        <v>105.93220338983052</v>
      </c>
      <c r="E26" s="466">
        <v>12</v>
      </c>
      <c r="F26" s="462">
        <f>(F14+F20)/2</f>
        <v>36.795000000000002</v>
      </c>
      <c r="G26" s="463">
        <v>1</v>
      </c>
      <c r="H26" s="301">
        <f t="shared" si="6"/>
        <v>0.20237250000000004</v>
      </c>
      <c r="I26" s="463">
        <f t="shared" ref="I26:I27" si="7">(H26*100)/H$25</f>
        <v>102.62705170428683</v>
      </c>
      <c r="J26" s="466">
        <v>6</v>
      </c>
      <c r="K26" s="463">
        <f>(K14+K20)/2</f>
        <v>111.5</v>
      </c>
      <c r="L26" s="463">
        <f>SUM(L14+L20)/2</f>
        <v>107</v>
      </c>
      <c r="M26" s="461">
        <f>(M14+M20)/2</f>
        <v>11.9</v>
      </c>
      <c r="N26" s="563">
        <f t="shared" ref="N26:N27" si="8">E26+G26+J26</f>
        <v>19</v>
      </c>
    </row>
    <row r="27" spans="1:14" x14ac:dyDescent="0.25">
      <c r="A27" s="494">
        <v>4</v>
      </c>
      <c r="B27" s="464" t="s">
        <v>673</v>
      </c>
      <c r="C27" s="462">
        <f>(C15+C21)/2</f>
        <v>0.61499999999999999</v>
      </c>
      <c r="D27" s="463">
        <f>(C27*100)/C$25</f>
        <v>104.23728813559323</v>
      </c>
      <c r="E27" s="466">
        <v>12</v>
      </c>
      <c r="F27" s="462">
        <f>(F15+F21)/2</f>
        <v>37.894999999999996</v>
      </c>
      <c r="G27" s="463">
        <v>1</v>
      </c>
      <c r="H27" s="301">
        <f t="shared" si="6"/>
        <v>0.20508773999999999</v>
      </c>
      <c r="I27" s="463">
        <f t="shared" si="7"/>
        <v>104.00400299890217</v>
      </c>
      <c r="J27" s="466">
        <v>6</v>
      </c>
      <c r="K27" s="463">
        <f>(K15+K21)/2</f>
        <v>116.5</v>
      </c>
      <c r="L27" s="463">
        <f>SUM(L15+L21)/2</f>
        <v>147</v>
      </c>
      <c r="M27" s="461">
        <f>(M15+M21)/2</f>
        <v>13.25</v>
      </c>
      <c r="N27" s="563">
        <f t="shared" si="8"/>
        <v>19</v>
      </c>
    </row>
    <row r="28" spans="1:14" x14ac:dyDescent="0.25">
      <c r="A28" s="465"/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</row>
    <row r="29" spans="1:14" x14ac:dyDescent="0.25">
      <c r="A29" s="465"/>
      <c r="B29" s="465"/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</row>
    <row r="30" spans="1:14" x14ac:dyDescent="0.25">
      <c r="A30" s="465"/>
      <c r="B30" s="664" t="s">
        <v>63</v>
      </c>
      <c r="C30" s="664"/>
      <c r="D30" s="664"/>
      <c r="E30" s="664"/>
      <c r="F30" s="664"/>
      <c r="G30" s="664"/>
      <c r="H30" s="664"/>
      <c r="I30" s="664"/>
      <c r="J30" s="664"/>
      <c r="K30" s="465"/>
      <c r="L30" s="465"/>
      <c r="M30" s="465"/>
    </row>
    <row r="31" spans="1:14" x14ac:dyDescent="0.25">
      <c r="A31" s="465"/>
      <c r="B31" s="473" t="s">
        <v>460</v>
      </c>
      <c r="C31" s="571" t="s">
        <v>81</v>
      </c>
      <c r="D31" s="571"/>
      <c r="E31" s="571" t="s">
        <v>82</v>
      </c>
      <c r="F31" s="571"/>
      <c r="G31" s="571"/>
      <c r="H31" s="571"/>
      <c r="I31" s="571"/>
      <c r="J31" s="571"/>
      <c r="K31" s="465"/>
      <c r="L31" s="465"/>
      <c r="M31" s="465"/>
    </row>
    <row r="32" spans="1:14" x14ac:dyDescent="0.25">
      <c r="A32" s="465"/>
      <c r="B32" s="475" t="s">
        <v>65</v>
      </c>
      <c r="C32" s="659"/>
      <c r="D32" s="696"/>
      <c r="E32" s="696"/>
      <c r="F32" s="696"/>
      <c r="G32" s="696"/>
      <c r="H32" s="696"/>
      <c r="I32" s="696"/>
      <c r="J32" s="696"/>
      <c r="K32" s="465"/>
      <c r="L32" s="465"/>
      <c r="M32" s="465"/>
    </row>
    <row r="33" spans="1:13" x14ac:dyDescent="0.25">
      <c r="A33" s="465"/>
      <c r="B33" s="473" t="s">
        <v>66</v>
      </c>
      <c r="C33" s="661">
        <v>3.1</v>
      </c>
      <c r="D33" s="661"/>
      <c r="E33" s="572">
        <v>1.5</v>
      </c>
      <c r="F33" s="572"/>
      <c r="G33" s="572"/>
      <c r="H33" s="572"/>
      <c r="I33" s="572"/>
      <c r="J33" s="572"/>
      <c r="K33" s="465"/>
      <c r="L33" s="465"/>
      <c r="M33" s="465"/>
    </row>
    <row r="34" spans="1:13" x14ac:dyDescent="0.25">
      <c r="A34" s="465"/>
      <c r="B34" s="473" t="s">
        <v>83</v>
      </c>
      <c r="C34" s="571" t="s">
        <v>659</v>
      </c>
      <c r="D34" s="571"/>
      <c r="E34" s="572" t="s">
        <v>225</v>
      </c>
      <c r="F34" s="572"/>
      <c r="G34" s="572"/>
      <c r="H34" s="572"/>
      <c r="I34" s="572"/>
      <c r="J34" s="572"/>
      <c r="K34" s="465"/>
      <c r="L34" s="465"/>
      <c r="M34" s="465"/>
    </row>
    <row r="35" spans="1:13" x14ac:dyDescent="0.25">
      <c r="A35" s="465"/>
      <c r="B35" s="473" t="s">
        <v>67</v>
      </c>
      <c r="C35" s="571">
        <v>7</v>
      </c>
      <c r="D35" s="571"/>
      <c r="E35" s="572">
        <v>5.4</v>
      </c>
      <c r="F35" s="572"/>
      <c r="G35" s="572"/>
      <c r="H35" s="572"/>
      <c r="I35" s="572"/>
      <c r="J35" s="572"/>
      <c r="K35" s="465"/>
      <c r="L35" s="465"/>
      <c r="M35" s="465"/>
    </row>
    <row r="36" spans="1:13" x14ac:dyDescent="0.25">
      <c r="A36" s="465"/>
      <c r="B36" s="473" t="s">
        <v>68</v>
      </c>
      <c r="C36" s="571">
        <v>149</v>
      </c>
      <c r="D36" s="571"/>
      <c r="E36" s="572">
        <v>42</v>
      </c>
      <c r="F36" s="572"/>
      <c r="G36" s="572"/>
      <c r="H36" s="572"/>
      <c r="I36" s="572"/>
      <c r="J36" s="572"/>
      <c r="K36" s="465"/>
      <c r="L36" s="465"/>
      <c r="M36" s="465"/>
    </row>
    <row r="37" spans="1:13" x14ac:dyDescent="0.25">
      <c r="A37" s="465"/>
      <c r="B37" s="473" t="s">
        <v>69</v>
      </c>
      <c r="C37" s="571">
        <v>178</v>
      </c>
      <c r="D37" s="571"/>
      <c r="E37" s="572">
        <v>102</v>
      </c>
      <c r="F37" s="572"/>
      <c r="G37" s="572"/>
      <c r="H37" s="572"/>
      <c r="I37" s="572"/>
      <c r="J37" s="572"/>
      <c r="K37" s="465"/>
      <c r="L37" s="465"/>
      <c r="M37" s="465"/>
    </row>
    <row r="38" spans="1:13" x14ac:dyDescent="0.25">
      <c r="A38" s="465"/>
      <c r="B38" s="473" t="s">
        <v>86</v>
      </c>
      <c r="C38" s="565" t="s">
        <v>674</v>
      </c>
      <c r="D38" s="566"/>
      <c r="E38" s="566"/>
      <c r="F38" s="566"/>
      <c r="G38" s="566"/>
      <c r="H38" s="566"/>
      <c r="I38" s="566"/>
      <c r="J38" s="566"/>
      <c r="K38" s="465"/>
      <c r="L38" s="465"/>
      <c r="M38" s="465"/>
    </row>
    <row r="39" spans="1:13" x14ac:dyDescent="0.25">
      <c r="A39" s="465"/>
      <c r="B39" s="473" t="s">
        <v>70</v>
      </c>
      <c r="C39" s="567" t="s">
        <v>496</v>
      </c>
      <c r="D39" s="567"/>
      <c r="E39" s="663" t="s">
        <v>340</v>
      </c>
      <c r="F39" s="663"/>
      <c r="G39" s="663"/>
      <c r="H39" s="663"/>
      <c r="I39" s="663"/>
      <c r="J39" s="663"/>
      <c r="K39" s="465"/>
      <c r="L39" s="465"/>
      <c r="M39" s="465"/>
    </row>
    <row r="40" spans="1:13" x14ac:dyDescent="0.25">
      <c r="A40" s="465"/>
      <c r="B40" s="472" t="s">
        <v>71</v>
      </c>
      <c r="C40" s="566" t="s">
        <v>675</v>
      </c>
      <c r="D40" s="570"/>
      <c r="E40" s="572" t="s">
        <v>664</v>
      </c>
      <c r="F40" s="572"/>
      <c r="G40" s="572"/>
      <c r="H40" s="572"/>
      <c r="I40" s="572"/>
      <c r="J40" s="572"/>
      <c r="K40" s="465"/>
      <c r="L40" s="465"/>
      <c r="M40" s="465"/>
    </row>
    <row r="41" spans="1:13" x14ac:dyDescent="0.25">
      <c r="A41" s="465"/>
      <c r="B41" s="473" t="s">
        <v>72</v>
      </c>
      <c r="C41" s="662"/>
      <c r="D41" s="662"/>
      <c r="E41" s="662"/>
      <c r="F41" s="662"/>
      <c r="G41" s="662"/>
      <c r="H41" s="662"/>
      <c r="I41" s="662"/>
      <c r="J41" s="662"/>
      <c r="K41" s="465"/>
      <c r="L41" s="465"/>
      <c r="M41" s="465"/>
    </row>
    <row r="42" spans="1:13" x14ac:dyDescent="0.25">
      <c r="A42" s="465"/>
      <c r="B42" s="473" t="s">
        <v>73</v>
      </c>
      <c r="C42" s="473" t="s">
        <v>496</v>
      </c>
      <c r="D42" s="483" t="s">
        <v>665</v>
      </c>
      <c r="E42" s="484" t="s">
        <v>340</v>
      </c>
      <c r="F42" s="484" t="s">
        <v>641</v>
      </c>
      <c r="G42" s="484"/>
      <c r="H42" s="484"/>
      <c r="I42" s="484"/>
      <c r="J42" s="484"/>
      <c r="K42" s="465"/>
      <c r="L42" s="465"/>
      <c r="M42" s="465"/>
    </row>
    <row r="43" spans="1:13" x14ac:dyDescent="0.25">
      <c r="A43" s="465"/>
      <c r="B43" s="473" t="s">
        <v>84</v>
      </c>
      <c r="C43" s="473"/>
      <c r="D43" s="483" t="s">
        <v>643</v>
      </c>
      <c r="E43" s="484"/>
      <c r="F43" s="484" t="s">
        <v>676</v>
      </c>
      <c r="G43" s="484"/>
      <c r="H43" s="484"/>
      <c r="I43" s="484"/>
      <c r="J43" s="484"/>
      <c r="K43" s="465"/>
      <c r="L43" s="465"/>
      <c r="M43" s="465"/>
    </row>
    <row r="44" spans="1:13" x14ac:dyDescent="0.25">
      <c r="A44" s="465"/>
      <c r="B44" s="473"/>
      <c r="C44" s="473"/>
      <c r="D44" s="474"/>
      <c r="E44" s="484"/>
      <c r="F44" s="484"/>
      <c r="G44" s="484"/>
      <c r="H44" s="484"/>
      <c r="I44" s="484"/>
      <c r="J44" s="484"/>
      <c r="K44" s="465"/>
      <c r="L44" s="465"/>
      <c r="M44" s="465"/>
    </row>
    <row r="45" spans="1:13" x14ac:dyDescent="0.25">
      <c r="A45" s="465"/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</row>
    <row r="46" spans="1:13" x14ac:dyDescent="0.25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</row>
  </sheetData>
  <mergeCells count="40">
    <mergeCell ref="N6:N9"/>
    <mergeCell ref="B30:J30"/>
    <mergeCell ref="A6:A9"/>
    <mergeCell ref="B6:B9"/>
    <mergeCell ref="C6:E7"/>
    <mergeCell ref="F6:G7"/>
    <mergeCell ref="H6:J7"/>
    <mergeCell ref="L6:L7"/>
    <mergeCell ref="M6:M7"/>
    <mergeCell ref="C8:C9"/>
    <mergeCell ref="D8:D9"/>
    <mergeCell ref="E8:E9"/>
    <mergeCell ref="F8:F9"/>
    <mergeCell ref="G8:G9"/>
    <mergeCell ref="H8:H9"/>
    <mergeCell ref="I8:I9"/>
    <mergeCell ref="J8:J9"/>
    <mergeCell ref="K6:K7"/>
    <mergeCell ref="K8:K9"/>
    <mergeCell ref="L8:L9"/>
    <mergeCell ref="M8:M9"/>
    <mergeCell ref="C31:D31"/>
    <mergeCell ref="E31:J31"/>
    <mergeCell ref="C33:D33"/>
    <mergeCell ref="E33:J33"/>
    <mergeCell ref="C34:D34"/>
    <mergeCell ref="E34:J34"/>
    <mergeCell ref="C32:J32"/>
    <mergeCell ref="C35:D35"/>
    <mergeCell ref="E35:J35"/>
    <mergeCell ref="C40:D40"/>
    <mergeCell ref="E40:J40"/>
    <mergeCell ref="C41:J41"/>
    <mergeCell ref="C36:D36"/>
    <mergeCell ref="E36:J36"/>
    <mergeCell ref="C37:D37"/>
    <mergeCell ref="E37:J37"/>
    <mergeCell ref="C38:J38"/>
    <mergeCell ref="C39:D39"/>
    <mergeCell ref="E39:J3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1827-A1B3-45C6-9307-67562476B011}">
  <dimension ref="A1:T37"/>
  <sheetViews>
    <sheetView workbookViewId="0">
      <selection activeCell="O22" sqref="O22"/>
    </sheetView>
  </sheetViews>
  <sheetFormatPr defaultRowHeight="15" x14ac:dyDescent="0.25"/>
  <cols>
    <col min="1" max="1" width="28.5703125" customWidth="1"/>
    <col min="2" max="2" width="22.140625" customWidth="1"/>
    <col min="3" max="3" width="10.85546875" customWidth="1"/>
    <col min="19" max="19" width="11.85546875" customWidth="1"/>
    <col min="20" max="20" width="12.5703125" customWidth="1"/>
  </cols>
  <sheetData>
    <row r="1" spans="1:20" x14ac:dyDescent="0.25">
      <c r="A1" s="471" t="s">
        <v>677</v>
      </c>
      <c r="B1" s="465"/>
      <c r="C1" s="471"/>
      <c r="D1" s="471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</row>
    <row r="2" spans="1:20" x14ac:dyDescent="0.25">
      <c r="A2" s="468" t="s">
        <v>678</v>
      </c>
      <c r="B2" s="465"/>
      <c r="C2" s="468"/>
      <c r="D2" s="468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</row>
    <row r="3" spans="1:20" x14ac:dyDescent="0.25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</row>
    <row r="4" spans="1:20" ht="15.75" x14ac:dyDescent="0.25">
      <c r="A4" s="495" t="s">
        <v>679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</row>
    <row r="5" spans="1:20" ht="16.5" thickBot="1" x14ac:dyDescent="0.3">
      <c r="A5" s="495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</row>
    <row r="6" spans="1:20" ht="15.75" thickBot="1" x14ac:dyDescent="0.3">
      <c r="A6" s="711" t="s">
        <v>226</v>
      </c>
      <c r="B6" s="711" t="s">
        <v>680</v>
      </c>
      <c r="C6" s="647" t="s">
        <v>681</v>
      </c>
      <c r="D6" s="647" t="s">
        <v>682</v>
      </c>
      <c r="E6" s="640" t="s">
        <v>683</v>
      </c>
      <c r="F6" s="641"/>
      <c r="G6" s="640" t="s">
        <v>684</v>
      </c>
      <c r="H6" s="641"/>
      <c r="I6" s="640" t="s">
        <v>235</v>
      </c>
      <c r="J6" s="641"/>
      <c r="K6" s="640" t="s">
        <v>236</v>
      </c>
      <c r="L6" s="641"/>
      <c r="M6" s="647" t="s">
        <v>243</v>
      </c>
      <c r="N6" s="647" t="s">
        <v>685</v>
      </c>
      <c r="O6" s="647" t="s">
        <v>686</v>
      </c>
      <c r="P6" s="647" t="s">
        <v>687</v>
      </c>
      <c r="Q6" s="640" t="s">
        <v>688</v>
      </c>
      <c r="R6" s="641"/>
      <c r="S6" s="711" t="s">
        <v>689</v>
      </c>
      <c r="T6" s="647" t="s">
        <v>690</v>
      </c>
    </row>
    <row r="7" spans="1:20" ht="15.75" thickBot="1" x14ac:dyDescent="0.3">
      <c r="A7" s="711"/>
      <c r="B7" s="711"/>
      <c r="C7" s="648"/>
      <c r="D7" s="648"/>
      <c r="E7" s="642"/>
      <c r="F7" s="643"/>
      <c r="G7" s="642"/>
      <c r="H7" s="643"/>
      <c r="I7" s="642"/>
      <c r="J7" s="643"/>
      <c r="K7" s="642"/>
      <c r="L7" s="643"/>
      <c r="M7" s="648"/>
      <c r="N7" s="648"/>
      <c r="O7" s="648"/>
      <c r="P7" s="648"/>
      <c r="Q7" s="642"/>
      <c r="R7" s="643"/>
      <c r="S7" s="711"/>
      <c r="T7" s="648"/>
    </row>
    <row r="8" spans="1:20" ht="15.75" thickBot="1" x14ac:dyDescent="0.3">
      <c r="A8" s="711"/>
      <c r="B8" s="711"/>
      <c r="C8" s="650"/>
      <c r="D8" s="650"/>
      <c r="E8" s="644"/>
      <c r="F8" s="645"/>
      <c r="G8" s="644"/>
      <c r="H8" s="645"/>
      <c r="I8" s="644"/>
      <c r="J8" s="645"/>
      <c r="K8" s="644"/>
      <c r="L8" s="645"/>
      <c r="M8" s="650"/>
      <c r="N8" s="650"/>
      <c r="O8" s="650"/>
      <c r="P8" s="649"/>
      <c r="Q8" s="644"/>
      <c r="R8" s="645"/>
      <c r="S8" s="711"/>
      <c r="T8" s="648"/>
    </row>
    <row r="9" spans="1:20" ht="32.25" thickBot="1" x14ac:dyDescent="0.3">
      <c r="A9" s="711"/>
      <c r="B9" s="711"/>
      <c r="C9" s="508" t="s">
        <v>59</v>
      </c>
      <c r="D9" s="508" t="s">
        <v>59</v>
      </c>
      <c r="E9" s="508" t="s">
        <v>20</v>
      </c>
      <c r="F9" s="508" t="s">
        <v>691</v>
      </c>
      <c r="G9" s="508" t="s">
        <v>20</v>
      </c>
      <c r="H9" s="508" t="s">
        <v>691</v>
      </c>
      <c r="I9" s="508" t="s">
        <v>234</v>
      </c>
      <c r="J9" s="508" t="s">
        <v>691</v>
      </c>
      <c r="K9" s="508" t="s">
        <v>234</v>
      </c>
      <c r="L9" s="508" t="s">
        <v>691</v>
      </c>
      <c r="M9" s="508" t="s">
        <v>242</v>
      </c>
      <c r="N9" s="508" t="s">
        <v>17</v>
      </c>
      <c r="O9" s="508" t="s">
        <v>692</v>
      </c>
      <c r="P9" s="507" t="s">
        <v>691</v>
      </c>
      <c r="Q9" s="508" t="s">
        <v>20</v>
      </c>
      <c r="R9" s="508" t="s">
        <v>691</v>
      </c>
      <c r="S9" s="711"/>
      <c r="T9" s="510" t="s">
        <v>691</v>
      </c>
    </row>
    <row r="10" spans="1:20" x14ac:dyDescent="0.25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59"/>
      <c r="O10" s="459"/>
      <c r="P10" s="459"/>
      <c r="Q10" s="460"/>
      <c r="R10" s="460"/>
      <c r="S10" s="459"/>
      <c r="T10" s="460"/>
    </row>
    <row r="11" spans="1:20" ht="15.75" thickBot="1" x14ac:dyDescent="0.3">
      <c r="A11" s="470" t="s">
        <v>139</v>
      </c>
      <c r="B11" s="503"/>
      <c r="C11" s="503"/>
      <c r="D11" s="503"/>
      <c r="E11" s="503"/>
      <c r="F11" s="503"/>
      <c r="G11" s="503"/>
      <c r="H11" s="503"/>
      <c r="I11" s="497"/>
      <c r="J11" s="497"/>
      <c r="K11" s="497"/>
      <c r="L11" s="497"/>
      <c r="M11" s="497"/>
      <c r="N11" s="497"/>
      <c r="O11" s="459"/>
      <c r="P11" s="459"/>
      <c r="Q11" s="459"/>
      <c r="R11" s="459"/>
      <c r="S11" s="459"/>
      <c r="T11" s="503"/>
    </row>
    <row r="12" spans="1:20" ht="16.5" thickBot="1" x14ac:dyDescent="0.3">
      <c r="A12" s="498" t="s">
        <v>230</v>
      </c>
      <c r="B12" s="458" t="s">
        <v>693</v>
      </c>
      <c r="C12" s="457">
        <v>30.63</v>
      </c>
      <c r="D12" s="457">
        <v>9.5</v>
      </c>
      <c r="E12" s="456">
        <v>100</v>
      </c>
      <c r="F12" s="456">
        <v>5</v>
      </c>
      <c r="G12" s="500">
        <v>6.65</v>
      </c>
      <c r="H12" s="456">
        <v>4</v>
      </c>
      <c r="I12" s="455">
        <v>46.14</v>
      </c>
      <c r="J12" s="456">
        <v>3</v>
      </c>
      <c r="K12" s="455">
        <v>23.71</v>
      </c>
      <c r="L12" s="456">
        <v>9</v>
      </c>
      <c r="M12" s="455">
        <v>6.72</v>
      </c>
      <c r="N12" s="498">
        <v>153</v>
      </c>
      <c r="O12" s="501">
        <v>1</v>
      </c>
      <c r="P12" s="509">
        <v>9</v>
      </c>
      <c r="Q12" s="454">
        <v>31.14</v>
      </c>
      <c r="R12" s="453">
        <v>8</v>
      </c>
      <c r="S12" s="498">
        <v>109</v>
      </c>
      <c r="T12" s="456">
        <f>F12+H12+J12+L12+P12+R12</f>
        <v>38</v>
      </c>
    </row>
    <row r="13" spans="1:20" ht="16.5" thickBot="1" x14ac:dyDescent="0.3">
      <c r="A13" s="498" t="s">
        <v>231</v>
      </c>
      <c r="B13" s="499" t="s">
        <v>694</v>
      </c>
      <c r="C13" s="506">
        <v>33.81</v>
      </c>
      <c r="D13" s="506">
        <v>7.3</v>
      </c>
      <c r="E13" s="456">
        <v>100</v>
      </c>
      <c r="F13" s="456">
        <v>5</v>
      </c>
      <c r="G13" s="500">
        <v>6.42</v>
      </c>
      <c r="H13" s="456">
        <v>4</v>
      </c>
      <c r="I13" s="455">
        <v>47.83</v>
      </c>
      <c r="J13" s="456">
        <v>2</v>
      </c>
      <c r="K13" s="455">
        <v>25.73</v>
      </c>
      <c r="L13" s="456">
        <v>8</v>
      </c>
      <c r="M13" s="455">
        <v>6.56</v>
      </c>
      <c r="N13" s="498">
        <v>149</v>
      </c>
      <c r="O13" s="501">
        <v>1</v>
      </c>
      <c r="P13" s="509">
        <v>9</v>
      </c>
      <c r="Q13" s="454">
        <v>32.119999999999997</v>
      </c>
      <c r="R13" s="453">
        <v>9</v>
      </c>
      <c r="S13" s="498">
        <v>109</v>
      </c>
      <c r="T13" s="456">
        <f>F13+H13+J13+L13+P13+R13</f>
        <v>37</v>
      </c>
    </row>
    <row r="14" spans="1:20" ht="15.75" x14ac:dyDescent="0.25">
      <c r="A14" s="712"/>
      <c r="B14" s="712"/>
      <c r="C14" s="452"/>
      <c r="D14" s="452"/>
      <c r="E14" s="451"/>
      <c r="F14" s="451"/>
      <c r="G14" s="451"/>
      <c r="H14" s="450"/>
      <c r="I14" s="450"/>
      <c r="J14" s="450"/>
      <c r="K14" s="450"/>
      <c r="L14" s="450"/>
      <c r="M14" s="450"/>
      <c r="N14" s="459"/>
      <c r="O14" s="459"/>
      <c r="P14" s="459"/>
      <c r="Q14" s="449"/>
      <c r="R14" s="448"/>
      <c r="S14" s="459"/>
      <c r="T14" s="450"/>
    </row>
    <row r="15" spans="1:20" ht="16.5" thickBot="1" x14ac:dyDescent="0.3">
      <c r="A15" s="470" t="s">
        <v>142</v>
      </c>
      <c r="B15" s="503"/>
      <c r="C15" s="503"/>
      <c r="D15" s="503"/>
      <c r="E15" s="502"/>
      <c r="F15" s="502"/>
      <c r="G15" s="502"/>
      <c r="H15" s="447"/>
      <c r="I15" s="447"/>
      <c r="J15" s="447"/>
      <c r="K15" s="447"/>
      <c r="L15" s="447"/>
      <c r="M15" s="447"/>
      <c r="N15" s="503"/>
      <c r="O15" s="503"/>
      <c r="P15" s="497"/>
      <c r="Q15" s="446"/>
      <c r="R15" s="445"/>
      <c r="S15" s="459"/>
      <c r="T15" s="447"/>
    </row>
    <row r="16" spans="1:20" ht="16.5" thickBot="1" x14ac:dyDescent="0.3">
      <c r="A16" s="498" t="s">
        <v>230</v>
      </c>
      <c r="B16" s="444" t="s">
        <v>693</v>
      </c>
      <c r="C16" s="443">
        <v>0</v>
      </c>
      <c r="D16" s="443">
        <v>0</v>
      </c>
      <c r="E16" s="443">
        <v>0</v>
      </c>
      <c r="F16" s="443">
        <v>0</v>
      </c>
      <c r="G16" s="442">
        <v>0</v>
      </c>
      <c r="H16" s="441">
        <v>0</v>
      </c>
      <c r="I16" s="440">
        <v>0</v>
      </c>
      <c r="J16" s="441">
        <v>0</v>
      </c>
      <c r="K16" s="440">
        <v>0</v>
      </c>
      <c r="L16" s="441">
        <v>0</v>
      </c>
      <c r="M16" s="440">
        <v>0</v>
      </c>
      <c r="N16" s="443">
        <v>0</v>
      </c>
      <c r="O16" s="439">
        <v>0</v>
      </c>
      <c r="P16" s="438">
        <v>0</v>
      </c>
      <c r="Q16" s="437">
        <v>0</v>
      </c>
      <c r="R16" s="436">
        <v>0</v>
      </c>
      <c r="S16" s="443">
        <v>0</v>
      </c>
      <c r="T16" s="441">
        <v>0</v>
      </c>
    </row>
    <row r="17" spans="1:20" ht="112.5" customHeight="1" x14ac:dyDescent="0.25">
      <c r="A17" s="435"/>
      <c r="B17" s="434" t="s">
        <v>695</v>
      </c>
      <c r="C17" s="433"/>
      <c r="D17" s="433"/>
      <c r="E17" s="433"/>
      <c r="F17" s="433"/>
      <c r="G17" s="432"/>
      <c r="H17" s="450"/>
      <c r="I17" s="431"/>
      <c r="J17" s="450"/>
      <c r="K17" s="431"/>
      <c r="L17" s="450"/>
      <c r="M17" s="431"/>
      <c r="N17" s="435"/>
      <c r="O17" s="449"/>
      <c r="P17" s="449"/>
      <c r="Q17" s="390"/>
      <c r="R17" s="394"/>
      <c r="S17" s="435"/>
      <c r="T17" s="450"/>
    </row>
    <row r="18" spans="1:20" ht="16.5" thickBot="1" x14ac:dyDescent="0.3">
      <c r="A18" s="713" t="s">
        <v>232</v>
      </c>
      <c r="B18" s="713"/>
      <c r="C18" s="391"/>
      <c r="D18" s="391"/>
      <c r="E18" s="392"/>
      <c r="F18" s="392"/>
      <c r="G18" s="392"/>
      <c r="H18" s="450"/>
      <c r="I18" s="450"/>
      <c r="J18" s="450"/>
      <c r="K18" s="450"/>
      <c r="L18" s="450"/>
      <c r="M18" s="450"/>
      <c r="N18" s="459"/>
      <c r="O18" s="459"/>
      <c r="P18" s="459"/>
      <c r="Q18" s="449"/>
      <c r="R18" s="448"/>
      <c r="S18" s="459"/>
      <c r="T18" s="450"/>
    </row>
    <row r="19" spans="1:20" ht="16.5" thickBot="1" x14ac:dyDescent="0.3">
      <c r="A19" s="504" t="s">
        <v>230</v>
      </c>
      <c r="B19" s="458" t="s">
        <v>693</v>
      </c>
      <c r="C19" s="457">
        <f>C12</f>
        <v>30.63</v>
      </c>
      <c r="D19" s="457">
        <f>D12</f>
        <v>9.5</v>
      </c>
      <c r="E19" s="456">
        <v>100</v>
      </c>
      <c r="F19" s="456">
        <v>5</v>
      </c>
      <c r="G19" s="500">
        <f>G12</f>
        <v>6.65</v>
      </c>
      <c r="H19" s="456">
        <v>4</v>
      </c>
      <c r="I19" s="455">
        <f>I12</f>
        <v>46.14</v>
      </c>
      <c r="J19" s="456">
        <v>3</v>
      </c>
      <c r="K19" s="455">
        <f>K12</f>
        <v>23.71</v>
      </c>
      <c r="L19" s="456">
        <v>9</v>
      </c>
      <c r="M19" s="455">
        <f>M12</f>
        <v>6.72</v>
      </c>
      <c r="N19" s="456">
        <f t="shared" ref="N19:S20" si="0">N12</f>
        <v>153</v>
      </c>
      <c r="O19" s="393">
        <f t="shared" si="0"/>
        <v>1</v>
      </c>
      <c r="P19" s="456">
        <f t="shared" si="0"/>
        <v>9</v>
      </c>
      <c r="Q19" s="393">
        <f t="shared" si="0"/>
        <v>31.14</v>
      </c>
      <c r="R19" s="456">
        <v>8</v>
      </c>
      <c r="S19" s="456">
        <f t="shared" si="0"/>
        <v>109</v>
      </c>
      <c r="T19" s="456">
        <f>F19+H19+J19+L19+P19+R19</f>
        <v>38</v>
      </c>
    </row>
    <row r="20" spans="1:20" ht="16.5" thickBot="1" x14ac:dyDescent="0.3">
      <c r="A20" s="504" t="s">
        <v>231</v>
      </c>
      <c r="B20" s="499" t="s">
        <v>694</v>
      </c>
      <c r="C20" s="506">
        <f>C13</f>
        <v>33.81</v>
      </c>
      <c r="D20" s="506">
        <f>D13</f>
        <v>7.3</v>
      </c>
      <c r="E20" s="456">
        <v>100</v>
      </c>
      <c r="F20" s="456">
        <v>5</v>
      </c>
      <c r="G20" s="500">
        <f>G13</f>
        <v>6.42</v>
      </c>
      <c r="H20" s="456">
        <v>4</v>
      </c>
      <c r="I20" s="455">
        <f>I13</f>
        <v>47.83</v>
      </c>
      <c r="J20" s="456">
        <v>2</v>
      </c>
      <c r="K20" s="455">
        <f>K13</f>
        <v>25.73</v>
      </c>
      <c r="L20" s="456">
        <v>8</v>
      </c>
      <c r="M20" s="455">
        <f>M13</f>
        <v>6.56</v>
      </c>
      <c r="N20" s="456">
        <f t="shared" si="0"/>
        <v>149</v>
      </c>
      <c r="O20" s="393">
        <f t="shared" si="0"/>
        <v>1</v>
      </c>
      <c r="P20" s="456">
        <f t="shared" si="0"/>
        <v>9</v>
      </c>
      <c r="Q20" s="393">
        <f t="shared" si="0"/>
        <v>32.119999999999997</v>
      </c>
      <c r="R20" s="456">
        <v>9</v>
      </c>
      <c r="S20" s="456">
        <f t="shared" si="0"/>
        <v>109</v>
      </c>
      <c r="T20" s="456">
        <f>F20+H20+J20+L20+P20+R20</f>
        <v>37</v>
      </c>
    </row>
    <row r="21" spans="1:20" x14ac:dyDescent="0.25">
      <c r="A21" s="465"/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</row>
    <row r="22" spans="1:20" x14ac:dyDescent="0.25">
      <c r="A22" s="465"/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</row>
    <row r="23" spans="1:20" x14ac:dyDescent="0.25">
      <c r="A23" s="664" t="s">
        <v>63</v>
      </c>
      <c r="B23" s="664"/>
      <c r="C23" s="664"/>
      <c r="D23" s="664"/>
      <c r="E23" s="664"/>
      <c r="F23" s="664"/>
      <c r="G23" s="664"/>
      <c r="H23" s="664"/>
      <c r="I23" s="664"/>
      <c r="J23" s="465"/>
      <c r="K23" s="465"/>
      <c r="L23" s="465"/>
      <c r="M23" s="465"/>
      <c r="N23" s="465"/>
      <c r="O23" s="465"/>
      <c r="P23" s="465"/>
      <c r="Q23" s="465"/>
      <c r="R23" s="465"/>
      <c r="S23" s="465"/>
      <c r="T23" s="465"/>
    </row>
    <row r="24" spans="1:20" x14ac:dyDescent="0.25">
      <c r="A24" s="473" t="s">
        <v>460</v>
      </c>
      <c r="B24" s="571" t="s">
        <v>77</v>
      </c>
      <c r="C24" s="571"/>
      <c r="D24" s="571" t="s">
        <v>64</v>
      </c>
      <c r="E24" s="571"/>
      <c r="F24" s="571"/>
      <c r="G24" s="571"/>
      <c r="H24" s="571"/>
      <c r="I24" s="571"/>
      <c r="J24" s="465"/>
      <c r="K24" s="465"/>
      <c r="L24" s="465"/>
      <c r="M24" s="465"/>
      <c r="N24" s="465"/>
      <c r="O24" s="465"/>
      <c r="P24" s="465"/>
      <c r="Q24" s="465"/>
      <c r="R24" s="465"/>
      <c r="S24" s="465"/>
      <c r="T24" s="465"/>
    </row>
    <row r="25" spans="1:20" ht="18.75" x14ac:dyDescent="0.25">
      <c r="A25" s="475" t="s">
        <v>65</v>
      </c>
      <c r="B25" s="659"/>
      <c r="C25" s="696"/>
      <c r="D25" s="696"/>
      <c r="E25" s="696"/>
      <c r="F25" s="696"/>
      <c r="G25" s="696"/>
      <c r="H25" s="696"/>
      <c r="I25" s="696"/>
      <c r="J25" s="505"/>
      <c r="K25" s="505"/>
      <c r="L25" s="505"/>
      <c r="M25" s="505"/>
      <c r="N25" s="505"/>
      <c r="O25" s="496"/>
      <c r="P25" s="496"/>
      <c r="Q25" s="496"/>
      <c r="R25" s="496"/>
      <c r="S25" s="496"/>
      <c r="T25" s="505"/>
    </row>
    <row r="26" spans="1:20" x14ac:dyDescent="0.25">
      <c r="A26" s="473" t="s">
        <v>66</v>
      </c>
      <c r="B26" s="661">
        <v>2.2999999999999998</v>
      </c>
      <c r="C26" s="661"/>
      <c r="D26" s="572">
        <v>3.1</v>
      </c>
      <c r="E26" s="572"/>
      <c r="F26" s="572"/>
      <c r="G26" s="572"/>
      <c r="H26" s="572"/>
      <c r="I26" s="572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6"/>
    </row>
    <row r="27" spans="1:20" x14ac:dyDescent="0.25">
      <c r="A27" s="473" t="s">
        <v>83</v>
      </c>
      <c r="B27" s="571"/>
      <c r="C27" s="571"/>
      <c r="D27" s="572" t="s">
        <v>696</v>
      </c>
      <c r="E27" s="572"/>
      <c r="F27" s="572"/>
      <c r="G27" s="572"/>
      <c r="H27" s="572"/>
      <c r="I27" s="572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</row>
    <row r="28" spans="1:20" x14ac:dyDescent="0.25">
      <c r="A28" s="473" t="s">
        <v>67</v>
      </c>
      <c r="B28" s="571">
        <v>5.3</v>
      </c>
      <c r="C28" s="571"/>
      <c r="D28" s="572">
        <v>6.3</v>
      </c>
      <c r="E28" s="572"/>
      <c r="F28" s="572"/>
      <c r="G28" s="572"/>
      <c r="H28" s="572"/>
      <c r="I28" s="572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</row>
    <row r="29" spans="1:20" x14ac:dyDescent="0.25">
      <c r="A29" s="473" t="s">
        <v>68</v>
      </c>
      <c r="B29" s="571">
        <v>139</v>
      </c>
      <c r="C29" s="571"/>
      <c r="D29" s="572">
        <v>77</v>
      </c>
      <c r="E29" s="572"/>
      <c r="F29" s="572"/>
      <c r="G29" s="572"/>
      <c r="H29" s="572"/>
      <c r="I29" s="572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</row>
    <row r="30" spans="1:20" x14ac:dyDescent="0.25">
      <c r="A30" s="473" t="s">
        <v>69</v>
      </c>
      <c r="B30" s="571">
        <v>151</v>
      </c>
      <c r="C30" s="571"/>
      <c r="D30" s="572">
        <v>110</v>
      </c>
      <c r="E30" s="572"/>
      <c r="F30" s="572"/>
      <c r="G30" s="572"/>
      <c r="H30" s="572"/>
      <c r="I30" s="572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</row>
    <row r="31" spans="1:20" x14ac:dyDescent="0.25">
      <c r="A31" s="473" t="s">
        <v>86</v>
      </c>
      <c r="B31" s="565" t="s">
        <v>697</v>
      </c>
      <c r="C31" s="566"/>
      <c r="D31" s="566"/>
      <c r="E31" s="566"/>
      <c r="F31" s="566"/>
      <c r="G31" s="566"/>
      <c r="H31" s="566"/>
      <c r="I31" s="566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</row>
    <row r="32" spans="1:20" x14ac:dyDescent="0.25">
      <c r="A32" s="473" t="s">
        <v>70</v>
      </c>
      <c r="B32" s="567" t="s">
        <v>350</v>
      </c>
      <c r="C32" s="567"/>
      <c r="D32" s="663" t="s">
        <v>698</v>
      </c>
      <c r="E32" s="663"/>
      <c r="F32" s="663"/>
      <c r="G32" s="663"/>
      <c r="H32" s="663"/>
      <c r="I32" s="663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</row>
    <row r="33" spans="1:20" x14ac:dyDescent="0.25">
      <c r="A33" s="472" t="s">
        <v>71</v>
      </c>
      <c r="B33" s="566" t="s">
        <v>675</v>
      </c>
      <c r="C33" s="570"/>
      <c r="D33" s="572"/>
      <c r="E33" s="572"/>
      <c r="F33" s="572"/>
      <c r="G33" s="572"/>
      <c r="H33" s="572"/>
      <c r="I33" s="572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</row>
    <row r="34" spans="1:20" x14ac:dyDescent="0.25">
      <c r="A34" s="473" t="s">
        <v>72</v>
      </c>
      <c r="B34" s="662"/>
      <c r="C34" s="662"/>
      <c r="D34" s="662"/>
      <c r="E34" s="662"/>
      <c r="F34" s="662"/>
      <c r="G34" s="662"/>
      <c r="H34" s="662"/>
      <c r="I34" s="662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</row>
    <row r="35" spans="1:20" x14ac:dyDescent="0.25">
      <c r="A35" s="473" t="s">
        <v>73</v>
      </c>
      <c r="B35" s="473" t="s">
        <v>699</v>
      </c>
      <c r="C35" s="483" t="s">
        <v>700</v>
      </c>
      <c r="D35" s="484"/>
      <c r="E35" s="484"/>
      <c r="F35" s="484"/>
      <c r="G35" s="484"/>
      <c r="H35" s="484"/>
      <c r="I35" s="484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</row>
    <row r="36" spans="1:20" x14ac:dyDescent="0.25">
      <c r="A36" s="473" t="s">
        <v>84</v>
      </c>
      <c r="B36" s="473"/>
      <c r="C36" s="483"/>
      <c r="D36" s="484"/>
      <c r="E36" s="484"/>
      <c r="F36" s="484"/>
      <c r="G36" s="484"/>
      <c r="H36" s="484"/>
      <c r="I36" s="484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</row>
    <row r="37" spans="1:20" x14ac:dyDescent="0.25">
      <c r="A37" s="473"/>
      <c r="B37" s="473"/>
      <c r="C37" s="474"/>
      <c r="D37" s="484"/>
      <c r="E37" s="484"/>
      <c r="F37" s="484"/>
      <c r="G37" s="484"/>
      <c r="H37" s="484"/>
      <c r="I37" s="484"/>
      <c r="J37" s="465"/>
      <c r="K37" s="465"/>
      <c r="L37" s="465"/>
      <c r="M37" s="465"/>
      <c r="N37" s="465"/>
      <c r="O37" s="465"/>
      <c r="P37" s="465"/>
      <c r="Q37" s="465"/>
      <c r="R37" s="465"/>
      <c r="S37" s="465"/>
      <c r="T37" s="465"/>
    </row>
  </sheetData>
  <mergeCells count="37">
    <mergeCell ref="G6:H8"/>
    <mergeCell ref="B27:C27"/>
    <mergeCell ref="D27:I27"/>
    <mergeCell ref="A23:I23"/>
    <mergeCell ref="B24:C24"/>
    <mergeCell ref="D24:I24"/>
    <mergeCell ref="B25:I25"/>
    <mergeCell ref="B26:C26"/>
    <mergeCell ref="D26:I26"/>
    <mergeCell ref="Q6:R8"/>
    <mergeCell ref="S6:S9"/>
    <mergeCell ref="T6:T8"/>
    <mergeCell ref="A14:B14"/>
    <mergeCell ref="A18:B18"/>
    <mergeCell ref="I6:J8"/>
    <mergeCell ref="K6:L8"/>
    <mergeCell ref="M6:M8"/>
    <mergeCell ref="N6:N8"/>
    <mergeCell ref="O6:O8"/>
    <mergeCell ref="P6:P8"/>
    <mergeCell ref="A6:A9"/>
    <mergeCell ref="B6:B9"/>
    <mergeCell ref="C6:C8"/>
    <mergeCell ref="D6:D8"/>
    <mergeCell ref="E6:F8"/>
    <mergeCell ref="B34:I34"/>
    <mergeCell ref="B28:C28"/>
    <mergeCell ref="D28:I28"/>
    <mergeCell ref="B29:C29"/>
    <mergeCell ref="D29:I29"/>
    <mergeCell ref="B30:C30"/>
    <mergeCell ref="D30:I30"/>
    <mergeCell ref="B31:I31"/>
    <mergeCell ref="B32:C32"/>
    <mergeCell ref="D32:I32"/>
    <mergeCell ref="B33:C33"/>
    <mergeCell ref="D33:I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85"/>
  <sheetViews>
    <sheetView workbookViewId="0">
      <selection activeCell="B43" sqref="B43"/>
    </sheetView>
  </sheetViews>
  <sheetFormatPr defaultRowHeight="15" x14ac:dyDescent="0.25"/>
  <cols>
    <col min="1" max="1" width="5" customWidth="1"/>
    <col min="2" max="2" width="30.42578125" customWidth="1"/>
    <col min="3" max="3" width="12.42578125" customWidth="1"/>
    <col min="4" max="4" width="25.140625" customWidth="1"/>
    <col min="5" max="5" width="12.5703125" customWidth="1"/>
    <col min="6" max="6" width="28.85546875" bestFit="1" customWidth="1"/>
    <col min="7" max="7" width="12" customWidth="1"/>
    <col min="8" max="8" width="28.85546875" bestFit="1" customWidth="1"/>
    <col min="19" max="19" width="9.7109375" bestFit="1" customWidth="1"/>
    <col min="20" max="21" width="8.85546875" style="44"/>
  </cols>
  <sheetData>
    <row r="2" spans="1:25" x14ac:dyDescent="0.25">
      <c r="B2" s="2" t="s">
        <v>277</v>
      </c>
    </row>
    <row r="3" spans="1:25" x14ac:dyDescent="0.25">
      <c r="B3" s="1" t="s">
        <v>278</v>
      </c>
    </row>
    <row r="5" spans="1:25" ht="15.75" x14ac:dyDescent="0.25">
      <c r="A5" s="19" t="s">
        <v>32</v>
      </c>
    </row>
    <row r="7" spans="1:25" ht="75.599999999999994" customHeight="1" x14ac:dyDescent="0.25">
      <c r="A7" s="580" t="s">
        <v>0</v>
      </c>
      <c r="B7" s="580" t="s">
        <v>1</v>
      </c>
      <c r="C7" s="580" t="s">
        <v>2</v>
      </c>
      <c r="D7" s="580"/>
      <c r="E7" s="580"/>
      <c r="F7" s="20" t="s">
        <v>33</v>
      </c>
      <c r="G7" s="106" t="s">
        <v>4</v>
      </c>
      <c r="H7" s="106" t="s">
        <v>5</v>
      </c>
      <c r="I7" s="21" t="s">
        <v>6</v>
      </c>
      <c r="J7" s="580" t="s">
        <v>26</v>
      </c>
      <c r="K7" s="580"/>
      <c r="L7" s="580" t="s">
        <v>8</v>
      </c>
      <c r="M7" s="580"/>
      <c r="N7" s="580" t="s">
        <v>9</v>
      </c>
      <c r="O7" s="580"/>
      <c r="P7" s="580" t="s">
        <v>34</v>
      </c>
      <c r="Q7" s="580"/>
      <c r="R7" s="20" t="s">
        <v>35</v>
      </c>
      <c r="S7" s="20" t="s">
        <v>10</v>
      </c>
      <c r="T7" s="83" t="s">
        <v>110</v>
      </c>
      <c r="U7" s="83" t="s">
        <v>71</v>
      </c>
      <c r="V7" s="580" t="s">
        <v>11</v>
      </c>
      <c r="W7" s="580"/>
      <c r="X7" s="581" t="s">
        <v>12</v>
      </c>
    </row>
    <row r="8" spans="1:25" ht="25.5" x14ac:dyDescent="0.25">
      <c r="A8" s="580"/>
      <c r="B8" s="580"/>
      <c r="C8" s="20" t="s">
        <v>13</v>
      </c>
      <c r="D8" s="20" t="s">
        <v>14</v>
      </c>
      <c r="E8" s="20" t="s">
        <v>15</v>
      </c>
      <c r="F8" s="20" t="s">
        <v>16</v>
      </c>
      <c r="G8" s="20" t="s">
        <v>15</v>
      </c>
      <c r="H8" s="20" t="s">
        <v>17</v>
      </c>
      <c r="I8" s="20" t="s">
        <v>18</v>
      </c>
      <c r="J8" s="20" t="s">
        <v>19</v>
      </c>
      <c r="K8" s="20" t="s">
        <v>15</v>
      </c>
      <c r="L8" s="20" t="s">
        <v>20</v>
      </c>
      <c r="M8" s="22" t="s">
        <v>15</v>
      </c>
      <c r="N8" s="22" t="s">
        <v>21</v>
      </c>
      <c r="O8" s="22" t="s">
        <v>15</v>
      </c>
      <c r="P8" s="20" t="s">
        <v>20</v>
      </c>
      <c r="Q8" s="20" t="s">
        <v>15</v>
      </c>
      <c r="R8" s="20" t="s">
        <v>36</v>
      </c>
      <c r="S8" s="20" t="s">
        <v>22</v>
      </c>
      <c r="T8" s="83" t="s">
        <v>143</v>
      </c>
      <c r="U8" s="83" t="s">
        <v>144</v>
      </c>
      <c r="V8" s="20" t="s">
        <v>20</v>
      </c>
      <c r="W8" s="20" t="s">
        <v>15</v>
      </c>
      <c r="X8" s="581"/>
    </row>
    <row r="10" spans="1:25" x14ac:dyDescent="0.25">
      <c r="A10" s="23" t="s">
        <v>37</v>
      </c>
    </row>
    <row r="11" spans="1:25" x14ac:dyDescent="0.25">
      <c r="A11" s="141">
        <v>1</v>
      </c>
      <c r="B11" s="133" t="s">
        <v>116</v>
      </c>
      <c r="C11" s="136">
        <v>11.26</v>
      </c>
      <c r="D11" s="134">
        <v>100</v>
      </c>
      <c r="E11" s="134">
        <v>10</v>
      </c>
      <c r="F11" s="134">
        <v>9</v>
      </c>
      <c r="G11" s="134">
        <v>4</v>
      </c>
      <c r="H11" s="134">
        <v>93</v>
      </c>
      <c r="I11" s="134">
        <v>211</v>
      </c>
      <c r="J11" s="138">
        <v>778.4</v>
      </c>
      <c r="K11" s="134">
        <v>7</v>
      </c>
      <c r="L11" s="137">
        <v>14.64</v>
      </c>
      <c r="M11" s="134">
        <v>8</v>
      </c>
      <c r="N11" s="137">
        <v>46.67</v>
      </c>
      <c r="O11" s="134">
        <v>6</v>
      </c>
      <c r="P11" s="137">
        <v>29.67</v>
      </c>
      <c r="Q11" s="134">
        <v>9</v>
      </c>
      <c r="R11" s="137">
        <v>57.24</v>
      </c>
      <c r="S11" s="139">
        <v>412</v>
      </c>
      <c r="T11" s="139" t="s">
        <v>190</v>
      </c>
      <c r="U11" s="139" t="s">
        <v>162</v>
      </c>
      <c r="V11" s="137">
        <v>65.69</v>
      </c>
      <c r="W11" s="134">
        <v>3</v>
      </c>
      <c r="X11" s="134">
        <f>SUM(E11+F11+K11+M11+O11+Q11+W11)</f>
        <v>52</v>
      </c>
      <c r="Y11" s="29"/>
    </row>
    <row r="12" spans="1:25" x14ac:dyDescent="0.25">
      <c r="A12" s="141">
        <v>2</v>
      </c>
      <c r="B12" s="133" t="s">
        <v>117</v>
      </c>
      <c r="C12" s="136">
        <v>11.28</v>
      </c>
      <c r="D12" s="134">
        <v>100</v>
      </c>
      <c r="E12" s="134">
        <v>10</v>
      </c>
      <c r="F12" s="134">
        <v>9</v>
      </c>
      <c r="G12" s="134">
        <v>9</v>
      </c>
      <c r="H12" s="134">
        <v>86</v>
      </c>
      <c r="I12" s="134">
        <v>213</v>
      </c>
      <c r="J12" s="138">
        <v>800</v>
      </c>
      <c r="K12" s="134">
        <v>9</v>
      </c>
      <c r="L12" s="137">
        <v>13.78</v>
      </c>
      <c r="M12" s="134">
        <v>7</v>
      </c>
      <c r="N12" s="137">
        <v>38.69</v>
      </c>
      <c r="O12" s="134">
        <v>4</v>
      </c>
      <c r="P12" s="137">
        <v>28.75</v>
      </c>
      <c r="Q12" s="134">
        <v>8</v>
      </c>
      <c r="R12" s="137">
        <v>51.38</v>
      </c>
      <c r="S12" s="139">
        <v>216</v>
      </c>
      <c r="T12" s="139" t="s">
        <v>162</v>
      </c>
      <c r="U12" s="139" t="s">
        <v>162</v>
      </c>
      <c r="V12" s="137">
        <v>67.88</v>
      </c>
      <c r="W12" s="134">
        <v>6</v>
      </c>
      <c r="X12" s="134">
        <f t="shared" ref="X12:X17" si="0">SUM(E12+F12+K12+M12+O12+Q12+W12)</f>
        <v>53</v>
      </c>
    </row>
    <row r="13" spans="1:25" x14ac:dyDescent="0.25">
      <c r="A13" s="141">
        <v>3</v>
      </c>
      <c r="B13" s="133" t="s">
        <v>118</v>
      </c>
      <c r="C13" s="136">
        <v>9.41</v>
      </c>
      <c r="D13" s="134">
        <v>100</v>
      </c>
      <c r="E13" s="134">
        <v>10</v>
      </c>
      <c r="F13" s="134">
        <v>9</v>
      </c>
      <c r="G13" s="134">
        <v>6</v>
      </c>
      <c r="H13" s="134">
        <v>89</v>
      </c>
      <c r="I13" s="134">
        <v>205</v>
      </c>
      <c r="J13" s="138">
        <v>787</v>
      </c>
      <c r="K13" s="134">
        <v>8</v>
      </c>
      <c r="L13" s="137">
        <v>15.16</v>
      </c>
      <c r="M13" s="134">
        <v>8</v>
      </c>
      <c r="N13" s="137">
        <v>41.37</v>
      </c>
      <c r="O13" s="134">
        <v>5</v>
      </c>
      <c r="P13" s="137">
        <v>32.659999999999997</v>
      </c>
      <c r="Q13" s="134">
        <v>9</v>
      </c>
      <c r="R13" s="137">
        <v>60.38</v>
      </c>
      <c r="S13" s="139">
        <v>275</v>
      </c>
      <c r="T13" s="139" t="s">
        <v>154</v>
      </c>
      <c r="U13" s="139" t="s">
        <v>162</v>
      </c>
      <c r="V13" s="137">
        <v>65.13</v>
      </c>
      <c r="W13" s="134">
        <v>2</v>
      </c>
      <c r="X13" s="134">
        <f t="shared" si="0"/>
        <v>51</v>
      </c>
    </row>
    <row r="14" spans="1:25" x14ac:dyDescent="0.25">
      <c r="A14" s="141">
        <v>4</v>
      </c>
      <c r="B14" s="133" t="s">
        <v>119</v>
      </c>
      <c r="C14" s="136">
        <v>10.45</v>
      </c>
      <c r="D14" s="134">
        <v>100</v>
      </c>
      <c r="E14" s="134">
        <v>10</v>
      </c>
      <c r="F14" s="134">
        <v>9</v>
      </c>
      <c r="G14" s="134">
        <v>3</v>
      </c>
      <c r="H14" s="134">
        <v>105</v>
      </c>
      <c r="I14" s="134">
        <v>207</v>
      </c>
      <c r="J14" s="138">
        <v>788</v>
      </c>
      <c r="K14" s="134">
        <v>8</v>
      </c>
      <c r="L14" s="137">
        <v>15.4</v>
      </c>
      <c r="M14" s="134">
        <v>8</v>
      </c>
      <c r="N14" s="137">
        <v>46.59</v>
      </c>
      <c r="O14" s="134">
        <v>6</v>
      </c>
      <c r="P14" s="137">
        <v>31.6</v>
      </c>
      <c r="Q14" s="134">
        <v>9</v>
      </c>
      <c r="R14" s="137">
        <v>54.6</v>
      </c>
      <c r="S14" s="139">
        <v>283</v>
      </c>
      <c r="T14" s="139" t="s">
        <v>154</v>
      </c>
      <c r="U14" s="139" t="s">
        <v>162</v>
      </c>
      <c r="V14" s="137">
        <v>66.62</v>
      </c>
      <c r="W14" s="134">
        <v>4</v>
      </c>
      <c r="X14" s="134">
        <f t="shared" si="0"/>
        <v>54</v>
      </c>
    </row>
    <row r="15" spans="1:25" s="44" customFormat="1" x14ac:dyDescent="0.25">
      <c r="A15" s="157"/>
      <c r="B15" s="158" t="s">
        <v>147</v>
      </c>
      <c r="C15" s="159">
        <f>SUM(C11:C14)/4</f>
        <v>10.6</v>
      </c>
      <c r="D15" s="160">
        <v>100</v>
      </c>
      <c r="E15" s="160">
        <v>10</v>
      </c>
      <c r="F15" s="161">
        <f>SUM(F11:F14)/4</f>
        <v>9</v>
      </c>
      <c r="G15" s="161">
        <f>SUM(G11:G14)/4</f>
        <v>5.5</v>
      </c>
      <c r="H15" s="161">
        <f>SUM(H11:H14)/4</f>
        <v>93.25</v>
      </c>
      <c r="I15" s="161">
        <f>SUM(I11:I14)/4</f>
        <v>209</v>
      </c>
      <c r="J15" s="161">
        <f>SUM(J11:J14)/4</f>
        <v>788.35</v>
      </c>
      <c r="K15" s="161">
        <v>8</v>
      </c>
      <c r="L15" s="162">
        <f>SUM(L11:L14)/4</f>
        <v>14.744999999999999</v>
      </c>
      <c r="M15" s="161">
        <v>8</v>
      </c>
      <c r="N15" s="162">
        <f>SUM(N11:N14)/4</f>
        <v>43.33</v>
      </c>
      <c r="O15" s="161">
        <v>6</v>
      </c>
      <c r="P15" s="162">
        <f>SUM(P11:P14)/4</f>
        <v>30.67</v>
      </c>
      <c r="Q15" s="161">
        <v>9</v>
      </c>
      <c r="R15" s="162">
        <f>SUM(R11:R14)/4</f>
        <v>55.9</v>
      </c>
      <c r="S15" s="161">
        <f>SUM(S11:S14)/4</f>
        <v>296.5</v>
      </c>
      <c r="T15" s="163"/>
      <c r="U15" s="163"/>
      <c r="V15" s="162">
        <f>SUM(V11:V14)/4</f>
        <v>66.33</v>
      </c>
      <c r="W15" s="161">
        <v>3</v>
      </c>
      <c r="X15" s="160">
        <f t="shared" si="0"/>
        <v>53</v>
      </c>
    </row>
    <row r="16" spans="1:25" x14ac:dyDescent="0.25">
      <c r="A16" s="94">
        <v>5</v>
      </c>
      <c r="B16" s="9" t="s">
        <v>613</v>
      </c>
      <c r="C16" s="102">
        <v>10.52</v>
      </c>
      <c r="D16" s="103">
        <f>C16*100/AVERAGE($C$11:$C$14)</f>
        <v>99.245283018867923</v>
      </c>
      <c r="E16" s="11">
        <v>10</v>
      </c>
      <c r="F16" s="11">
        <v>9</v>
      </c>
      <c r="G16" s="11">
        <v>6</v>
      </c>
      <c r="H16" s="11">
        <v>91</v>
      </c>
      <c r="I16" s="206">
        <v>213</v>
      </c>
      <c r="J16" s="100">
        <v>796</v>
      </c>
      <c r="K16" s="11">
        <v>8</v>
      </c>
      <c r="L16" s="101">
        <v>15.82</v>
      </c>
      <c r="M16" s="11">
        <v>8</v>
      </c>
      <c r="N16" s="101">
        <v>48.6</v>
      </c>
      <c r="O16" s="11">
        <v>7</v>
      </c>
      <c r="P16" s="101">
        <v>29.9</v>
      </c>
      <c r="Q16" s="11">
        <v>9</v>
      </c>
      <c r="R16" s="101">
        <v>56.87</v>
      </c>
      <c r="S16" s="107">
        <v>419</v>
      </c>
      <c r="T16" s="26" t="s">
        <v>162</v>
      </c>
      <c r="U16" s="108" t="s">
        <v>162</v>
      </c>
      <c r="V16" s="101">
        <v>66.52</v>
      </c>
      <c r="W16" s="11">
        <v>4</v>
      </c>
      <c r="X16" s="11">
        <f>SUM(E16+F16+K16+M16+O16+Q16+W16)</f>
        <v>55</v>
      </c>
    </row>
    <row r="17" spans="1:24" x14ac:dyDescent="0.25">
      <c r="A17" s="94">
        <v>6</v>
      </c>
      <c r="B17" s="9" t="s">
        <v>185</v>
      </c>
      <c r="C17" s="102">
        <v>12.38</v>
      </c>
      <c r="D17" s="103">
        <f>C17*100/AVERAGE($C$11:$C$14)</f>
        <v>116.79245283018868</v>
      </c>
      <c r="E17" s="11">
        <v>14</v>
      </c>
      <c r="F17" s="11">
        <v>9</v>
      </c>
      <c r="G17" s="11">
        <v>7</v>
      </c>
      <c r="H17" s="11">
        <v>105</v>
      </c>
      <c r="I17" s="206">
        <v>211</v>
      </c>
      <c r="J17" s="100">
        <v>776</v>
      </c>
      <c r="K17" s="11">
        <v>7</v>
      </c>
      <c r="L17" s="101">
        <v>15.37</v>
      </c>
      <c r="M17" s="11">
        <v>8</v>
      </c>
      <c r="N17" s="101">
        <v>48.96</v>
      </c>
      <c r="O17" s="11">
        <v>7</v>
      </c>
      <c r="P17" s="101">
        <v>27.68</v>
      </c>
      <c r="Q17" s="11">
        <v>8</v>
      </c>
      <c r="R17" s="101">
        <v>42.17</v>
      </c>
      <c r="S17" s="108">
        <v>255</v>
      </c>
      <c r="T17" s="27" t="s">
        <v>190</v>
      </c>
      <c r="U17" s="108" t="s">
        <v>162</v>
      </c>
      <c r="V17" s="101">
        <v>69.63</v>
      </c>
      <c r="W17" s="11">
        <v>8</v>
      </c>
      <c r="X17" s="11">
        <f t="shared" si="0"/>
        <v>61</v>
      </c>
    </row>
    <row r="18" spans="1:24" x14ac:dyDescent="0.25">
      <c r="K18" s="96"/>
      <c r="L18" s="97"/>
      <c r="M18" s="96"/>
    </row>
    <row r="19" spans="1:24" x14ac:dyDescent="0.25">
      <c r="A19" s="23" t="s">
        <v>61</v>
      </c>
    </row>
    <row r="20" spans="1:24" x14ac:dyDescent="0.25">
      <c r="A20" s="141">
        <v>1</v>
      </c>
      <c r="B20" s="133" t="s">
        <v>116</v>
      </c>
      <c r="C20" s="136">
        <v>9.19</v>
      </c>
      <c r="D20" s="134">
        <v>100</v>
      </c>
      <c r="E20" s="134">
        <v>10</v>
      </c>
      <c r="F20" s="134">
        <v>9</v>
      </c>
      <c r="G20" s="134">
        <v>8</v>
      </c>
      <c r="H20" s="134">
        <v>87</v>
      </c>
      <c r="I20" s="134">
        <v>217</v>
      </c>
      <c r="J20" s="142">
        <v>793</v>
      </c>
      <c r="K20" s="134">
        <v>8</v>
      </c>
      <c r="L20" s="143">
        <v>13.57</v>
      </c>
      <c r="M20" s="134">
        <v>7</v>
      </c>
      <c r="N20" s="137">
        <v>47.8</v>
      </c>
      <c r="O20" s="134">
        <v>7</v>
      </c>
      <c r="P20" s="143">
        <v>28.52</v>
      </c>
      <c r="Q20" s="134">
        <v>8</v>
      </c>
      <c r="R20" s="143">
        <v>50.79</v>
      </c>
      <c r="S20" s="142">
        <v>432</v>
      </c>
      <c r="T20" s="142" t="s">
        <v>279</v>
      </c>
      <c r="U20" s="142" t="s">
        <v>198</v>
      </c>
      <c r="V20" s="143">
        <v>67.319999999999993</v>
      </c>
      <c r="W20" s="134">
        <v>5</v>
      </c>
      <c r="X20" s="134">
        <f>SUM(E20+F20+K20+M20+O20+Q20+W20)</f>
        <v>54</v>
      </c>
    </row>
    <row r="21" spans="1:24" x14ac:dyDescent="0.25">
      <c r="A21" s="141">
        <v>2</v>
      </c>
      <c r="B21" s="133" t="s">
        <v>117</v>
      </c>
      <c r="C21" s="136">
        <v>8.02</v>
      </c>
      <c r="D21" s="134">
        <v>100</v>
      </c>
      <c r="E21" s="134">
        <v>10</v>
      </c>
      <c r="F21" s="134">
        <v>9</v>
      </c>
      <c r="G21" s="134">
        <v>9</v>
      </c>
      <c r="H21" s="134">
        <v>80</v>
      </c>
      <c r="I21" s="134">
        <v>217</v>
      </c>
      <c r="J21" s="139">
        <v>826</v>
      </c>
      <c r="K21" s="134">
        <v>9</v>
      </c>
      <c r="L21" s="144">
        <v>12.9</v>
      </c>
      <c r="M21" s="134">
        <v>6</v>
      </c>
      <c r="N21" s="137">
        <v>41.8</v>
      </c>
      <c r="O21" s="134">
        <v>5</v>
      </c>
      <c r="P21" s="144">
        <v>28.22</v>
      </c>
      <c r="Q21" s="134">
        <v>8</v>
      </c>
      <c r="R21" s="144">
        <v>47.2</v>
      </c>
      <c r="S21" s="139">
        <v>335</v>
      </c>
      <c r="T21" s="139" t="s">
        <v>279</v>
      </c>
      <c r="U21" s="142" t="s">
        <v>198</v>
      </c>
      <c r="V21" s="144">
        <v>69.11</v>
      </c>
      <c r="W21" s="134">
        <v>7</v>
      </c>
      <c r="X21" s="134">
        <f t="shared" ref="X21:X26" si="1">SUM(E21+F21+K21+M21+O21+Q21+W21)</f>
        <v>54</v>
      </c>
    </row>
    <row r="22" spans="1:24" x14ac:dyDescent="0.25">
      <c r="A22" s="141">
        <v>3</v>
      </c>
      <c r="B22" s="133" t="s">
        <v>118</v>
      </c>
      <c r="C22" s="136">
        <v>6.87</v>
      </c>
      <c r="D22" s="134">
        <v>100</v>
      </c>
      <c r="E22" s="134">
        <v>10</v>
      </c>
      <c r="F22" s="134">
        <v>9</v>
      </c>
      <c r="G22" s="134">
        <v>8</v>
      </c>
      <c r="H22" s="134">
        <v>78</v>
      </c>
      <c r="I22" s="134">
        <v>215</v>
      </c>
      <c r="J22" s="139">
        <v>807</v>
      </c>
      <c r="K22" s="134">
        <v>9</v>
      </c>
      <c r="L22" s="144">
        <v>15</v>
      </c>
      <c r="M22" s="134">
        <v>8</v>
      </c>
      <c r="N22" s="137">
        <v>44.4</v>
      </c>
      <c r="O22" s="134">
        <v>6</v>
      </c>
      <c r="P22" s="144">
        <v>32.869999999999997</v>
      </c>
      <c r="Q22" s="134">
        <v>9</v>
      </c>
      <c r="R22" s="144">
        <v>61.99</v>
      </c>
      <c r="S22" s="139">
        <v>240</v>
      </c>
      <c r="T22" s="139" t="s">
        <v>280</v>
      </c>
      <c r="U22" s="142" t="s">
        <v>198</v>
      </c>
      <c r="V22" s="144">
        <v>67.19</v>
      </c>
      <c r="W22" s="134">
        <v>5</v>
      </c>
      <c r="X22" s="134">
        <f t="shared" si="1"/>
        <v>56</v>
      </c>
    </row>
    <row r="23" spans="1:24" x14ac:dyDescent="0.25">
      <c r="A23" s="141">
        <v>4</v>
      </c>
      <c r="B23" s="133" t="s">
        <v>119</v>
      </c>
      <c r="C23" s="136">
        <v>7.77</v>
      </c>
      <c r="D23" s="134">
        <v>100</v>
      </c>
      <c r="E23" s="134">
        <v>10</v>
      </c>
      <c r="F23" s="134">
        <v>9</v>
      </c>
      <c r="G23" s="134">
        <v>9</v>
      </c>
      <c r="H23" s="134">
        <v>88</v>
      </c>
      <c r="I23" s="134">
        <v>215</v>
      </c>
      <c r="J23" s="139">
        <v>808</v>
      </c>
      <c r="K23" s="134">
        <v>9</v>
      </c>
      <c r="L23" s="144">
        <v>14.42</v>
      </c>
      <c r="M23" s="134">
        <v>8</v>
      </c>
      <c r="N23" s="137">
        <v>50.1</v>
      </c>
      <c r="O23" s="134">
        <v>8</v>
      </c>
      <c r="P23" s="144">
        <v>31.14</v>
      </c>
      <c r="Q23" s="134">
        <v>9</v>
      </c>
      <c r="R23" s="144">
        <v>56.78</v>
      </c>
      <c r="S23" s="139">
        <v>296</v>
      </c>
      <c r="T23" s="139" t="s">
        <v>280</v>
      </c>
      <c r="U23" s="142" t="s">
        <v>198</v>
      </c>
      <c r="V23" s="144">
        <v>67.349999999999994</v>
      </c>
      <c r="W23" s="134">
        <v>5</v>
      </c>
      <c r="X23" s="134">
        <f t="shared" si="1"/>
        <v>58</v>
      </c>
    </row>
    <row r="24" spans="1:24" s="44" customFormat="1" x14ac:dyDescent="0.25">
      <c r="A24" s="157"/>
      <c r="B24" s="158" t="s">
        <v>147</v>
      </c>
      <c r="C24" s="159">
        <f>SUM(C20:C23)/4</f>
        <v>7.9625000000000004</v>
      </c>
      <c r="D24" s="160">
        <v>100</v>
      </c>
      <c r="E24" s="160">
        <v>10</v>
      </c>
      <c r="F24" s="161">
        <f t="shared" ref="F24:L24" si="2">SUM(F20:F23)/4</f>
        <v>9</v>
      </c>
      <c r="G24" s="161">
        <f>SUM(G20:G23)/4</f>
        <v>8.5</v>
      </c>
      <c r="H24" s="161">
        <f t="shared" si="2"/>
        <v>83.25</v>
      </c>
      <c r="I24" s="161">
        <f t="shared" si="2"/>
        <v>216</v>
      </c>
      <c r="J24" s="161">
        <f t="shared" si="2"/>
        <v>808.5</v>
      </c>
      <c r="K24" s="161">
        <v>9</v>
      </c>
      <c r="L24" s="162">
        <f t="shared" si="2"/>
        <v>13.9725</v>
      </c>
      <c r="M24" s="161">
        <v>7</v>
      </c>
      <c r="N24" s="162">
        <f t="shared" ref="N24" si="3">SUM(N20:N23)/4</f>
        <v>46.024999999999999</v>
      </c>
      <c r="O24" s="162">
        <v>6</v>
      </c>
      <c r="P24" s="162">
        <f t="shared" ref="P24" si="4">SUM(P20:P23)/4</f>
        <v>30.187499999999996</v>
      </c>
      <c r="Q24" s="161">
        <v>9</v>
      </c>
      <c r="R24" s="161">
        <f t="shared" ref="R24:S24" si="5">SUM(R20:R23)/4</f>
        <v>54.190000000000005</v>
      </c>
      <c r="S24" s="161">
        <f t="shared" si="5"/>
        <v>325.75</v>
      </c>
      <c r="T24" s="164"/>
      <c r="U24" s="165"/>
      <c r="V24" s="162">
        <f t="shared" ref="V24" si="6">SUM(V20:V23)/4</f>
        <v>67.742500000000007</v>
      </c>
      <c r="W24" s="161">
        <v>5</v>
      </c>
      <c r="X24" s="160">
        <f t="shared" si="1"/>
        <v>55</v>
      </c>
    </row>
    <row r="25" spans="1:24" x14ac:dyDescent="0.25">
      <c r="A25" s="94">
        <v>5</v>
      </c>
      <c r="B25" s="9" t="s">
        <v>613</v>
      </c>
      <c r="C25" s="102">
        <v>8.6199999999999992</v>
      </c>
      <c r="D25" s="103">
        <f>C25*100/AVERAGE($C$20:$C$23)</f>
        <v>108.25745682888538</v>
      </c>
      <c r="E25" s="11">
        <v>12</v>
      </c>
      <c r="F25" s="11">
        <v>9</v>
      </c>
      <c r="G25" s="206">
        <v>9</v>
      </c>
      <c r="H25" s="11">
        <v>80</v>
      </c>
      <c r="I25" s="206">
        <v>217</v>
      </c>
      <c r="J25" s="107">
        <v>796</v>
      </c>
      <c r="K25" s="11">
        <v>8</v>
      </c>
      <c r="L25" s="25">
        <v>13.85</v>
      </c>
      <c r="M25" s="11">
        <v>7</v>
      </c>
      <c r="N25" s="14">
        <v>48.4</v>
      </c>
      <c r="O25" s="11">
        <v>7</v>
      </c>
      <c r="P25" s="25">
        <v>29.17</v>
      </c>
      <c r="Q25" s="11">
        <v>9</v>
      </c>
      <c r="R25" s="25">
        <v>52.58</v>
      </c>
      <c r="S25" s="107">
        <v>390</v>
      </c>
      <c r="T25" s="107" t="s">
        <v>279</v>
      </c>
      <c r="U25" s="98" t="s">
        <v>198</v>
      </c>
      <c r="V25" s="25">
        <v>66.77</v>
      </c>
      <c r="W25" s="11">
        <v>4</v>
      </c>
      <c r="X25" s="11">
        <f t="shared" si="1"/>
        <v>56</v>
      </c>
    </row>
    <row r="26" spans="1:24" x14ac:dyDescent="0.25">
      <c r="A26" s="94">
        <v>6</v>
      </c>
      <c r="B26" s="9" t="s">
        <v>185</v>
      </c>
      <c r="C26" s="102">
        <v>8.5299999999999994</v>
      </c>
      <c r="D26" s="103">
        <f t="shared" ref="D26" si="7">C26*100/AVERAGE($C$20:$C$23)</f>
        <v>107.12715855572996</v>
      </c>
      <c r="E26" s="11">
        <v>12</v>
      </c>
      <c r="F26" s="11">
        <v>9</v>
      </c>
      <c r="G26" s="206">
        <v>9</v>
      </c>
      <c r="H26" s="11">
        <v>96</v>
      </c>
      <c r="I26" s="206">
        <v>217</v>
      </c>
      <c r="J26" s="107">
        <v>767</v>
      </c>
      <c r="K26" s="11">
        <v>6</v>
      </c>
      <c r="L26" s="25">
        <v>12.45</v>
      </c>
      <c r="M26" s="11">
        <v>6</v>
      </c>
      <c r="N26" s="14">
        <v>44.8</v>
      </c>
      <c r="O26" s="11">
        <v>6</v>
      </c>
      <c r="P26" s="25">
        <v>25.56</v>
      </c>
      <c r="Q26" s="11">
        <v>8</v>
      </c>
      <c r="R26" s="25">
        <v>40.520000000000003</v>
      </c>
      <c r="S26" s="108">
        <v>252</v>
      </c>
      <c r="T26" s="108" t="s">
        <v>279</v>
      </c>
      <c r="U26" s="98" t="s">
        <v>198</v>
      </c>
      <c r="V26" s="25">
        <v>68.650000000000006</v>
      </c>
      <c r="W26" s="11">
        <v>7</v>
      </c>
      <c r="X26" s="11">
        <f t="shared" si="1"/>
        <v>54</v>
      </c>
    </row>
    <row r="28" spans="1:24" x14ac:dyDescent="0.25">
      <c r="A28" s="55" t="s">
        <v>52</v>
      </c>
    </row>
    <row r="29" spans="1:24" x14ac:dyDescent="0.25">
      <c r="A29" s="141">
        <v>1</v>
      </c>
      <c r="B29" s="133" t="s">
        <v>116</v>
      </c>
      <c r="C29" s="136">
        <v>10.72</v>
      </c>
      <c r="D29" s="134">
        <v>100</v>
      </c>
      <c r="E29" s="134">
        <v>10</v>
      </c>
      <c r="F29" s="134">
        <v>9</v>
      </c>
      <c r="G29" s="134">
        <v>9</v>
      </c>
      <c r="H29" s="134">
        <v>97</v>
      </c>
      <c r="I29" s="134">
        <v>219</v>
      </c>
      <c r="J29" s="139">
        <v>775</v>
      </c>
      <c r="K29" s="134">
        <v>7</v>
      </c>
      <c r="L29" s="143">
        <v>13.86</v>
      </c>
      <c r="M29" s="134">
        <v>7</v>
      </c>
      <c r="N29" s="137">
        <v>36.67</v>
      </c>
      <c r="O29" s="134">
        <v>4</v>
      </c>
      <c r="P29" s="143">
        <v>28.73</v>
      </c>
      <c r="Q29" s="134">
        <v>8</v>
      </c>
      <c r="R29" s="143">
        <v>51.51</v>
      </c>
      <c r="S29" s="142">
        <v>432</v>
      </c>
      <c r="T29" s="142" t="s">
        <v>281</v>
      </c>
      <c r="U29" s="142" t="s">
        <v>216</v>
      </c>
      <c r="V29" s="143">
        <v>67.510000000000005</v>
      </c>
      <c r="W29" s="134">
        <v>5</v>
      </c>
      <c r="X29" s="134">
        <f>SUM(E29+F29+K29+M29+O29+Q29+W29)</f>
        <v>50</v>
      </c>
    </row>
    <row r="30" spans="1:24" x14ac:dyDescent="0.25">
      <c r="A30" s="141">
        <v>2</v>
      </c>
      <c r="B30" s="133" t="s">
        <v>117</v>
      </c>
      <c r="C30" s="136">
        <v>9.25</v>
      </c>
      <c r="D30" s="134">
        <v>100</v>
      </c>
      <c r="E30" s="134">
        <v>10</v>
      </c>
      <c r="F30" s="134">
        <v>9</v>
      </c>
      <c r="G30" s="134">
        <v>9</v>
      </c>
      <c r="H30" s="134">
        <v>87</v>
      </c>
      <c r="I30" s="134">
        <v>221</v>
      </c>
      <c r="J30" s="139">
        <v>804</v>
      </c>
      <c r="K30" s="134">
        <v>9</v>
      </c>
      <c r="L30" s="144">
        <v>13.39</v>
      </c>
      <c r="M30" s="134">
        <v>7</v>
      </c>
      <c r="N30" s="137">
        <v>44.2</v>
      </c>
      <c r="O30" s="134">
        <v>6</v>
      </c>
      <c r="P30" s="144">
        <v>28.6</v>
      </c>
      <c r="Q30" s="134">
        <v>8</v>
      </c>
      <c r="R30" s="144">
        <v>48.24</v>
      </c>
      <c r="S30" s="139">
        <v>255</v>
      </c>
      <c r="T30" s="139" t="s">
        <v>112</v>
      </c>
      <c r="U30" s="142" t="s">
        <v>216</v>
      </c>
      <c r="V30" s="144">
        <v>68.459999999999994</v>
      </c>
      <c r="W30" s="134">
        <v>7</v>
      </c>
      <c r="X30" s="134">
        <f t="shared" ref="X30:X35" si="8">SUM(E30+F30+K30+M30+O30+Q30+W30)</f>
        <v>56</v>
      </c>
    </row>
    <row r="31" spans="1:24" x14ac:dyDescent="0.25">
      <c r="A31" s="141">
        <v>3</v>
      </c>
      <c r="B31" s="133" t="s">
        <v>118</v>
      </c>
      <c r="C31" s="136">
        <v>8.4700000000000006</v>
      </c>
      <c r="D31" s="134">
        <v>100</v>
      </c>
      <c r="E31" s="134">
        <v>10</v>
      </c>
      <c r="F31" s="134">
        <v>9</v>
      </c>
      <c r="G31" s="134">
        <v>9</v>
      </c>
      <c r="H31" s="134">
        <v>82</v>
      </c>
      <c r="I31" s="134">
        <v>202</v>
      </c>
      <c r="J31" s="139">
        <v>785</v>
      </c>
      <c r="K31" s="134">
        <v>7</v>
      </c>
      <c r="L31" s="144">
        <v>15.3</v>
      </c>
      <c r="M31" s="134">
        <v>8</v>
      </c>
      <c r="N31" s="137">
        <v>39.96</v>
      </c>
      <c r="O31" s="134">
        <v>5</v>
      </c>
      <c r="P31" s="144">
        <v>31.73</v>
      </c>
      <c r="Q31" s="134">
        <v>9</v>
      </c>
      <c r="R31" s="144">
        <v>61.36</v>
      </c>
      <c r="S31" s="139">
        <v>348</v>
      </c>
      <c r="T31" s="139" t="s">
        <v>282</v>
      </c>
      <c r="U31" s="142" t="s">
        <v>216</v>
      </c>
      <c r="V31" s="144">
        <v>65.84</v>
      </c>
      <c r="W31" s="134">
        <v>3</v>
      </c>
      <c r="X31" s="134">
        <f t="shared" si="8"/>
        <v>51</v>
      </c>
    </row>
    <row r="32" spans="1:24" x14ac:dyDescent="0.25">
      <c r="A32" s="141">
        <v>4</v>
      </c>
      <c r="B32" s="133" t="s">
        <v>119</v>
      </c>
      <c r="C32" s="136">
        <v>9.34</v>
      </c>
      <c r="D32" s="134">
        <v>100</v>
      </c>
      <c r="E32" s="134">
        <v>10</v>
      </c>
      <c r="F32" s="134">
        <v>8</v>
      </c>
      <c r="G32" s="134">
        <v>8</v>
      </c>
      <c r="H32" s="134">
        <v>103</v>
      </c>
      <c r="I32" s="134">
        <v>205</v>
      </c>
      <c r="J32" s="139">
        <v>752</v>
      </c>
      <c r="K32" s="134">
        <v>6</v>
      </c>
      <c r="L32" s="144">
        <v>14.84</v>
      </c>
      <c r="M32" s="134">
        <v>8</v>
      </c>
      <c r="N32" s="137">
        <v>42.83</v>
      </c>
      <c r="O32" s="134">
        <v>5</v>
      </c>
      <c r="P32" s="144">
        <v>30.64</v>
      </c>
      <c r="Q32" s="134">
        <v>9</v>
      </c>
      <c r="R32" s="144">
        <v>54.26</v>
      </c>
      <c r="S32" s="139">
        <v>301</v>
      </c>
      <c r="T32" s="139" t="s">
        <v>154</v>
      </c>
      <c r="U32" s="142" t="s">
        <v>216</v>
      </c>
      <c r="V32" s="144">
        <v>65.87</v>
      </c>
      <c r="W32" s="134">
        <v>3</v>
      </c>
      <c r="X32" s="134">
        <f t="shared" si="8"/>
        <v>49</v>
      </c>
    </row>
    <row r="33" spans="1:25" s="44" customFormat="1" x14ac:dyDescent="0.25">
      <c r="A33" s="157"/>
      <c r="B33" s="158" t="s">
        <v>147</v>
      </c>
      <c r="C33" s="159">
        <f>SUM(C29:C32)/4</f>
        <v>9.4450000000000003</v>
      </c>
      <c r="D33" s="160">
        <v>100</v>
      </c>
      <c r="E33" s="160">
        <v>10</v>
      </c>
      <c r="F33" s="161">
        <f t="shared" ref="F33:H33" si="9">SUM(F29:F32)/4</f>
        <v>8.75</v>
      </c>
      <c r="G33" s="161">
        <f t="shared" si="9"/>
        <v>8.75</v>
      </c>
      <c r="H33" s="161">
        <f t="shared" si="9"/>
        <v>92.25</v>
      </c>
      <c r="I33" s="161">
        <f>SUM(I29:I32)/4</f>
        <v>211.75</v>
      </c>
      <c r="J33" s="161">
        <f>SUM(J29:J32)/4</f>
        <v>779</v>
      </c>
      <c r="K33" s="160">
        <v>7</v>
      </c>
      <c r="L33" s="162">
        <f>SUM(L29:L32)/4</f>
        <v>14.3475</v>
      </c>
      <c r="M33" s="161">
        <v>8</v>
      </c>
      <c r="N33" s="162">
        <f>SUM(N29:N32)/4</f>
        <v>40.915000000000006</v>
      </c>
      <c r="O33" s="162">
        <v>5</v>
      </c>
      <c r="P33" s="162">
        <f>SUM(P29:P32)/4</f>
        <v>29.925000000000001</v>
      </c>
      <c r="Q33" s="161">
        <v>9</v>
      </c>
      <c r="R33" s="162">
        <f>SUM(R29:R32)/4</f>
        <v>53.842500000000001</v>
      </c>
      <c r="S33" s="161">
        <f>SUM(S29:S32)/4</f>
        <v>334</v>
      </c>
      <c r="T33" s="163"/>
      <c r="U33" s="166"/>
      <c r="V33" s="162">
        <f>SUM(V29:V32)/4</f>
        <v>66.92</v>
      </c>
      <c r="W33" s="160">
        <v>4</v>
      </c>
      <c r="X33" s="161">
        <f t="shared" si="8"/>
        <v>51.75</v>
      </c>
    </row>
    <row r="34" spans="1:25" x14ac:dyDescent="0.25">
      <c r="A34" s="94">
        <v>5</v>
      </c>
      <c r="B34" s="9" t="s">
        <v>613</v>
      </c>
      <c r="C34" s="102">
        <v>10.6</v>
      </c>
      <c r="D34" s="103">
        <f>C34*100/AVERAGE($C$29:$C32)</f>
        <v>112.22869242985706</v>
      </c>
      <c r="E34" s="11">
        <v>12</v>
      </c>
      <c r="F34" s="11">
        <v>9</v>
      </c>
      <c r="G34" s="206">
        <v>9</v>
      </c>
      <c r="H34" s="11">
        <v>89</v>
      </c>
      <c r="I34" s="206">
        <v>219</v>
      </c>
      <c r="J34" s="107">
        <v>765</v>
      </c>
      <c r="K34" s="11">
        <v>6</v>
      </c>
      <c r="L34" s="25">
        <v>13.67</v>
      </c>
      <c r="M34" s="11">
        <v>7</v>
      </c>
      <c r="N34" s="101">
        <v>44.07</v>
      </c>
      <c r="O34" s="11">
        <v>6</v>
      </c>
      <c r="P34" s="25">
        <v>28.46</v>
      </c>
      <c r="Q34" s="11">
        <v>8</v>
      </c>
      <c r="R34" s="25">
        <v>50.23</v>
      </c>
      <c r="S34" s="107">
        <v>383</v>
      </c>
      <c r="T34" s="107" t="s">
        <v>281</v>
      </c>
      <c r="U34" s="98" t="s">
        <v>216</v>
      </c>
      <c r="V34" s="25">
        <v>68.010000000000005</v>
      </c>
      <c r="W34" s="11">
        <v>6</v>
      </c>
      <c r="X34" s="11">
        <f t="shared" si="8"/>
        <v>54</v>
      </c>
    </row>
    <row r="35" spans="1:25" x14ac:dyDescent="0.25">
      <c r="A35" s="94">
        <v>6</v>
      </c>
      <c r="B35" s="9" t="s">
        <v>185</v>
      </c>
      <c r="C35" s="102">
        <v>9.51</v>
      </c>
      <c r="D35" s="103">
        <f>C35*100/AVERAGE($C$29:$C32)</f>
        <v>100.68819481206988</v>
      </c>
      <c r="E35" s="11">
        <v>10</v>
      </c>
      <c r="F35" s="11">
        <v>9</v>
      </c>
      <c r="G35" s="206">
        <v>9</v>
      </c>
      <c r="H35" s="11">
        <v>102</v>
      </c>
      <c r="I35" s="206">
        <v>217</v>
      </c>
      <c r="J35" s="107">
        <v>759</v>
      </c>
      <c r="K35" s="11">
        <v>6</v>
      </c>
      <c r="L35" s="25">
        <v>13.36</v>
      </c>
      <c r="M35" s="11">
        <v>7</v>
      </c>
      <c r="N35" s="101">
        <v>44.34</v>
      </c>
      <c r="O35" s="11">
        <v>6</v>
      </c>
      <c r="P35" s="25">
        <v>27.8</v>
      </c>
      <c r="Q35" s="11">
        <v>8</v>
      </c>
      <c r="R35" s="25">
        <v>47.44</v>
      </c>
      <c r="S35" s="108">
        <v>329</v>
      </c>
      <c r="T35" s="108" t="s">
        <v>279</v>
      </c>
      <c r="U35" s="98" t="s">
        <v>216</v>
      </c>
      <c r="V35" s="25">
        <v>68.12</v>
      </c>
      <c r="W35" s="11">
        <v>6</v>
      </c>
      <c r="X35" s="11">
        <f t="shared" si="8"/>
        <v>52</v>
      </c>
    </row>
    <row r="37" spans="1:25" s="28" customFormat="1" x14ac:dyDescent="0.25">
      <c r="A37" s="55" t="s">
        <v>140</v>
      </c>
      <c r="T37" s="44"/>
      <c r="U37" s="44"/>
    </row>
    <row r="38" spans="1:25" s="28" customFormat="1" x14ac:dyDescent="0.25">
      <c r="A38" s="141">
        <v>1</v>
      </c>
      <c r="B38" s="133" t="s">
        <v>116</v>
      </c>
      <c r="C38" s="136">
        <f>SUM(C11+C20+C29)/3</f>
        <v>10.39</v>
      </c>
      <c r="D38" s="134">
        <v>100</v>
      </c>
      <c r="E38" s="134">
        <v>10</v>
      </c>
      <c r="F38" s="138">
        <f t="shared" ref="F38:J41" si="10">SUM(F11+F20+F29)/3</f>
        <v>9</v>
      </c>
      <c r="G38" s="139">
        <f t="shared" si="10"/>
        <v>7</v>
      </c>
      <c r="H38" s="138">
        <f t="shared" si="10"/>
        <v>92.333333333333329</v>
      </c>
      <c r="I38" s="139">
        <f t="shared" si="10"/>
        <v>215.66666666666666</v>
      </c>
      <c r="J38" s="138">
        <f t="shared" si="10"/>
        <v>782.13333333333333</v>
      </c>
      <c r="K38" s="134">
        <v>7</v>
      </c>
      <c r="L38" s="137">
        <f>SUM(L11+L20+L29)/3</f>
        <v>14.023333333333333</v>
      </c>
      <c r="M38" s="134">
        <v>7</v>
      </c>
      <c r="N38" s="137">
        <f>SUM(N11+N20+N29)/3</f>
        <v>43.713333333333331</v>
      </c>
      <c r="O38" s="134">
        <v>6</v>
      </c>
      <c r="P38" s="137">
        <f>SUM(P11+P20+P29)/3</f>
        <v>28.973333333333333</v>
      </c>
      <c r="Q38" s="134">
        <v>8</v>
      </c>
      <c r="R38" s="137">
        <f t="shared" ref="R38:S41" si="11">SUM(R11+R20+R29)/3</f>
        <v>53.18</v>
      </c>
      <c r="S38" s="138">
        <f t="shared" si="11"/>
        <v>425.33333333333331</v>
      </c>
      <c r="T38" s="138"/>
      <c r="U38" s="138"/>
      <c r="V38" s="137">
        <f>SUM(V11+V20+V29)/3</f>
        <v>66.839999999999989</v>
      </c>
      <c r="W38" s="134">
        <v>4</v>
      </c>
      <c r="X38" s="138">
        <f>SUM(E38+F38+K38+M38+O38+Q38+W38)</f>
        <v>51</v>
      </c>
      <c r="Y38" s="29"/>
    </row>
    <row r="39" spans="1:25" s="28" customFormat="1" x14ac:dyDescent="0.25">
      <c r="A39" s="141">
        <v>2</v>
      </c>
      <c r="B39" s="133" t="s">
        <v>117</v>
      </c>
      <c r="C39" s="136">
        <f>SUM(C12+C21+C30)/3</f>
        <v>9.5166666666666657</v>
      </c>
      <c r="D39" s="134">
        <v>100</v>
      </c>
      <c r="E39" s="134">
        <v>10</v>
      </c>
      <c r="F39" s="138">
        <f t="shared" si="10"/>
        <v>9</v>
      </c>
      <c r="G39" s="139">
        <f t="shared" si="10"/>
        <v>9</v>
      </c>
      <c r="H39" s="138">
        <f t="shared" si="10"/>
        <v>84.333333333333329</v>
      </c>
      <c r="I39" s="139">
        <f t="shared" si="10"/>
        <v>217</v>
      </c>
      <c r="J39" s="138">
        <f t="shared" si="10"/>
        <v>810</v>
      </c>
      <c r="K39" s="134">
        <v>9</v>
      </c>
      <c r="L39" s="137">
        <f>SUM(L12+L21+L30)/3</f>
        <v>13.356666666666667</v>
      </c>
      <c r="M39" s="134">
        <v>7</v>
      </c>
      <c r="N39" s="137">
        <f>SUM(N12+N21+N30)/3</f>
        <v>41.563333333333333</v>
      </c>
      <c r="O39" s="134">
        <v>5</v>
      </c>
      <c r="P39" s="137">
        <f>SUM(P12+P21+P30)/3</f>
        <v>28.52333333333333</v>
      </c>
      <c r="Q39" s="134">
        <v>8</v>
      </c>
      <c r="R39" s="137">
        <f t="shared" si="11"/>
        <v>48.940000000000005</v>
      </c>
      <c r="S39" s="138">
        <f t="shared" si="11"/>
        <v>268.66666666666669</v>
      </c>
      <c r="T39" s="138"/>
      <c r="U39" s="138"/>
      <c r="V39" s="137">
        <f>SUM(V12+V21+V30)/3</f>
        <v>68.483333333333334</v>
      </c>
      <c r="W39" s="134">
        <v>7</v>
      </c>
      <c r="X39" s="138">
        <f t="shared" ref="X39:X44" si="12">SUM(E39+F39+K39+M39+O39+Q39+W39)</f>
        <v>55</v>
      </c>
    </row>
    <row r="40" spans="1:25" s="28" customFormat="1" x14ac:dyDescent="0.25">
      <c r="A40" s="141">
        <v>3</v>
      </c>
      <c r="B40" s="133" t="s">
        <v>118</v>
      </c>
      <c r="C40" s="136">
        <f>SUM(C13+C22+C31)/3</f>
        <v>8.25</v>
      </c>
      <c r="D40" s="134">
        <v>100</v>
      </c>
      <c r="E40" s="134">
        <v>10</v>
      </c>
      <c r="F40" s="138">
        <f t="shared" si="10"/>
        <v>9</v>
      </c>
      <c r="G40" s="139">
        <f t="shared" si="10"/>
        <v>7.666666666666667</v>
      </c>
      <c r="H40" s="138">
        <f t="shared" si="10"/>
        <v>83</v>
      </c>
      <c r="I40" s="139">
        <f t="shared" si="10"/>
        <v>207.33333333333334</v>
      </c>
      <c r="J40" s="138">
        <f t="shared" si="10"/>
        <v>793</v>
      </c>
      <c r="K40" s="134">
        <v>8</v>
      </c>
      <c r="L40" s="137">
        <f>SUM(L13+L22+L31)/3</f>
        <v>15.153333333333334</v>
      </c>
      <c r="M40" s="134">
        <v>8</v>
      </c>
      <c r="N40" s="137">
        <f>SUM(N13+N22+N31)/3</f>
        <v>41.91</v>
      </c>
      <c r="O40" s="134">
        <v>5</v>
      </c>
      <c r="P40" s="137">
        <f>SUM(P13+P22+P31)/3</f>
        <v>32.42</v>
      </c>
      <c r="Q40" s="134">
        <v>9</v>
      </c>
      <c r="R40" s="137">
        <f t="shared" si="11"/>
        <v>61.243333333333339</v>
      </c>
      <c r="S40" s="138">
        <f t="shared" si="11"/>
        <v>287.66666666666669</v>
      </c>
      <c r="T40" s="138"/>
      <c r="U40" s="138"/>
      <c r="V40" s="137">
        <f>SUM(V13+V22+V31)/3</f>
        <v>66.053333333333327</v>
      </c>
      <c r="W40" s="134">
        <v>3</v>
      </c>
      <c r="X40" s="138">
        <f t="shared" si="12"/>
        <v>52</v>
      </c>
    </row>
    <row r="41" spans="1:25" s="28" customFormat="1" x14ac:dyDescent="0.25">
      <c r="A41" s="141">
        <v>4</v>
      </c>
      <c r="B41" s="133" t="s">
        <v>119</v>
      </c>
      <c r="C41" s="136">
        <f>SUM(C14+C23+C32)/3</f>
        <v>9.1866666666666656</v>
      </c>
      <c r="D41" s="134">
        <v>100</v>
      </c>
      <c r="E41" s="134">
        <v>10</v>
      </c>
      <c r="F41" s="138">
        <f t="shared" si="10"/>
        <v>8.6666666666666661</v>
      </c>
      <c r="G41" s="139">
        <f t="shared" si="10"/>
        <v>6.666666666666667</v>
      </c>
      <c r="H41" s="138">
        <f t="shared" si="10"/>
        <v>98.666666666666671</v>
      </c>
      <c r="I41" s="139">
        <f t="shared" si="10"/>
        <v>209</v>
      </c>
      <c r="J41" s="138">
        <f t="shared" si="10"/>
        <v>782.66666666666663</v>
      </c>
      <c r="K41" s="134">
        <v>7</v>
      </c>
      <c r="L41" s="137">
        <f>SUM(L14+L23+L32)/3</f>
        <v>14.886666666666665</v>
      </c>
      <c r="M41" s="134">
        <v>8</v>
      </c>
      <c r="N41" s="137">
        <f>SUM(N14+N23+N32)/3</f>
        <v>46.506666666666661</v>
      </c>
      <c r="O41" s="134">
        <v>6</v>
      </c>
      <c r="P41" s="137">
        <f>SUM(P14+P23+P32)/3</f>
        <v>31.126666666666665</v>
      </c>
      <c r="Q41" s="134">
        <v>9</v>
      </c>
      <c r="R41" s="137">
        <f t="shared" si="11"/>
        <v>55.213333333333331</v>
      </c>
      <c r="S41" s="138">
        <f t="shared" si="11"/>
        <v>293.33333333333331</v>
      </c>
      <c r="T41" s="138"/>
      <c r="U41" s="138"/>
      <c r="V41" s="137">
        <f>SUM(V14+V23+V32)/3</f>
        <v>66.61333333333333</v>
      </c>
      <c r="W41" s="134">
        <v>4</v>
      </c>
      <c r="X41" s="138">
        <f t="shared" si="12"/>
        <v>52.666666666666664</v>
      </c>
    </row>
    <row r="42" spans="1:25" s="44" customFormat="1" x14ac:dyDescent="0.25">
      <c r="A42" s="157"/>
      <c r="B42" s="158" t="s">
        <v>147</v>
      </c>
      <c r="C42" s="159">
        <f>SUM(C38:C41)/4</f>
        <v>9.3358333333333334</v>
      </c>
      <c r="D42" s="160">
        <v>100</v>
      </c>
      <c r="E42" s="160">
        <v>10</v>
      </c>
      <c r="F42" s="161">
        <f t="shared" ref="F42:J42" si="13">SUM(F38:F41)/4</f>
        <v>8.9166666666666661</v>
      </c>
      <c r="G42" s="161">
        <f t="shared" si="13"/>
        <v>7.5833333333333339</v>
      </c>
      <c r="H42" s="161">
        <f t="shared" si="13"/>
        <v>89.583333333333329</v>
      </c>
      <c r="I42" s="161">
        <f t="shared" si="13"/>
        <v>212.25</v>
      </c>
      <c r="J42" s="161">
        <f t="shared" si="13"/>
        <v>791.94999999999993</v>
      </c>
      <c r="K42" s="160">
        <v>8</v>
      </c>
      <c r="L42" s="162">
        <f>SUM(L38:L41)/4</f>
        <v>14.355</v>
      </c>
      <c r="M42" s="160">
        <v>8</v>
      </c>
      <c r="N42" s="162">
        <f>SUM(N38:N41)/4</f>
        <v>43.423333333333332</v>
      </c>
      <c r="O42" s="160">
        <v>6</v>
      </c>
      <c r="P42" s="162">
        <f>SUM(P38:P41)/4</f>
        <v>30.260833333333331</v>
      </c>
      <c r="Q42" s="160">
        <v>9</v>
      </c>
      <c r="R42" s="162">
        <f>SUM(R38:R41)/4</f>
        <v>54.644166666666671</v>
      </c>
      <c r="S42" s="161">
        <f>SUM(S38:S41)/4</f>
        <v>318.75</v>
      </c>
      <c r="T42" s="161"/>
      <c r="U42" s="161"/>
      <c r="V42" s="162">
        <f>SUM(V38:V41)/4</f>
        <v>66.997500000000002</v>
      </c>
      <c r="W42" s="160">
        <v>4</v>
      </c>
      <c r="X42" s="161">
        <f t="shared" si="12"/>
        <v>53.916666666666664</v>
      </c>
    </row>
    <row r="43" spans="1:25" s="28" customFormat="1" x14ac:dyDescent="0.25">
      <c r="A43" s="94">
        <v>5</v>
      </c>
      <c r="B43" s="9" t="s">
        <v>613</v>
      </c>
      <c r="C43" s="102">
        <f>SUM(C16+C25+C34)/3</f>
        <v>9.913333333333334</v>
      </c>
      <c r="D43" s="103">
        <f>C43*100/AVERAGE($C$38:$C41)</f>
        <v>106.18584307774704</v>
      </c>
      <c r="E43" s="11">
        <v>12</v>
      </c>
      <c r="F43" s="16">
        <f t="shared" ref="F43:J44" si="14">SUM(F16+F25+F34)/3</f>
        <v>9</v>
      </c>
      <c r="G43" s="27">
        <f t="shared" si="14"/>
        <v>8</v>
      </c>
      <c r="H43" s="16">
        <f t="shared" si="14"/>
        <v>86.666666666666671</v>
      </c>
      <c r="I43" s="27">
        <f t="shared" si="14"/>
        <v>216.33333333333334</v>
      </c>
      <c r="J43" s="16">
        <f t="shared" si="14"/>
        <v>785.66666666666663</v>
      </c>
      <c r="K43" s="17">
        <v>8</v>
      </c>
      <c r="L43" s="18">
        <f>SUM(L16+L25+L34)/3</f>
        <v>14.446666666666667</v>
      </c>
      <c r="M43" s="17">
        <v>8</v>
      </c>
      <c r="N43" s="18">
        <f>SUM(N16+N25+N34)/3</f>
        <v>47.023333333333333</v>
      </c>
      <c r="O43" s="17">
        <v>7</v>
      </c>
      <c r="P43" s="18">
        <f>SUM(P16+P25+P34)/3</f>
        <v>29.176666666666666</v>
      </c>
      <c r="Q43" s="17">
        <v>9</v>
      </c>
      <c r="R43" s="18">
        <f>SUM(R16+R25+R34)/3</f>
        <v>53.226666666666659</v>
      </c>
      <c r="S43" s="16">
        <f>SUM(S16+S25+S34)/3</f>
        <v>397.33333333333331</v>
      </c>
      <c r="T43" s="16"/>
      <c r="U43" s="16"/>
      <c r="V43" s="105">
        <f>SUM(V16+V25+V34)/3</f>
        <v>67.100000000000009</v>
      </c>
      <c r="W43" s="11">
        <v>5</v>
      </c>
      <c r="X43" s="12">
        <f t="shared" si="12"/>
        <v>58</v>
      </c>
    </row>
    <row r="44" spans="1:25" s="28" customFormat="1" x14ac:dyDescent="0.25">
      <c r="A44" s="94">
        <v>7</v>
      </c>
      <c r="B44" s="9" t="s">
        <v>185</v>
      </c>
      <c r="C44" s="102">
        <f>SUM(C17+C26+C35)/3</f>
        <v>10.14</v>
      </c>
      <c r="D44" s="103">
        <f>C44*100/AVERAGE($C$38:$C41)</f>
        <v>108.61376417031153</v>
      </c>
      <c r="E44" s="11">
        <v>12</v>
      </c>
      <c r="F44" s="103">
        <f t="shared" si="14"/>
        <v>9</v>
      </c>
      <c r="G44" s="108">
        <f t="shared" si="14"/>
        <v>8.3333333333333339</v>
      </c>
      <c r="H44" s="103">
        <f t="shared" si="14"/>
        <v>101</v>
      </c>
      <c r="I44" s="108">
        <f t="shared" si="14"/>
        <v>215</v>
      </c>
      <c r="J44" s="103">
        <f t="shared" si="14"/>
        <v>767.33333333333337</v>
      </c>
      <c r="K44" s="17">
        <v>6</v>
      </c>
      <c r="L44" s="105">
        <f>SUM(L17+L26+L35)/3</f>
        <v>13.726666666666667</v>
      </c>
      <c r="M44" s="17">
        <v>7</v>
      </c>
      <c r="N44" s="105">
        <f>SUM(N17+N26+N35)/3</f>
        <v>46.033333333333331</v>
      </c>
      <c r="O44" s="17">
        <v>6</v>
      </c>
      <c r="P44" s="105">
        <f>SUM(P17+P26+P35)/3</f>
        <v>27.013333333333332</v>
      </c>
      <c r="Q44" s="17">
        <v>8</v>
      </c>
      <c r="R44" s="105">
        <f>SUM(R17+R26+R35)/3</f>
        <v>43.376666666666665</v>
      </c>
      <c r="S44" s="103">
        <f>SUM(S17+S26+S35)/3</f>
        <v>278.66666666666669</v>
      </c>
      <c r="T44" s="16"/>
      <c r="U44" s="16"/>
      <c r="V44" s="105">
        <f>SUM(V17+V26+V35)/3</f>
        <v>68.8</v>
      </c>
      <c r="W44" s="11">
        <v>7</v>
      </c>
      <c r="X44" s="12">
        <f t="shared" si="12"/>
        <v>55</v>
      </c>
    </row>
    <row r="47" spans="1:25" x14ac:dyDescent="0.25">
      <c r="B47" s="576" t="s">
        <v>63</v>
      </c>
      <c r="C47" s="576"/>
      <c r="D47" s="576"/>
      <c r="E47" s="576"/>
      <c r="F47" s="576"/>
      <c r="G47" s="576"/>
      <c r="H47" s="576"/>
      <c r="T47"/>
      <c r="U47"/>
    </row>
    <row r="48" spans="1:25" x14ac:dyDescent="0.25">
      <c r="B48" s="69" t="s">
        <v>272</v>
      </c>
      <c r="C48" s="565" t="s">
        <v>81</v>
      </c>
      <c r="D48" s="570"/>
      <c r="E48" s="565" t="s">
        <v>64</v>
      </c>
      <c r="F48" s="570"/>
      <c r="G48" s="566" t="s">
        <v>82</v>
      </c>
      <c r="H48" s="570"/>
      <c r="T48"/>
      <c r="U48"/>
    </row>
    <row r="49" spans="2:21" x14ac:dyDescent="0.25">
      <c r="B49" s="70" t="s">
        <v>65</v>
      </c>
      <c r="C49" s="577"/>
      <c r="D49" s="578"/>
      <c r="E49" s="578"/>
      <c r="F49" s="578"/>
      <c r="G49" s="578"/>
      <c r="H49" s="579"/>
      <c r="T49"/>
      <c r="U49"/>
    </row>
    <row r="50" spans="2:21" x14ac:dyDescent="0.25">
      <c r="B50" s="70" t="s">
        <v>98</v>
      </c>
      <c r="C50" s="571" t="s">
        <v>319</v>
      </c>
      <c r="D50" s="571"/>
      <c r="E50" s="571" t="s">
        <v>320</v>
      </c>
      <c r="F50" s="571"/>
      <c r="G50" s="568" t="s">
        <v>133</v>
      </c>
      <c r="H50" s="569"/>
      <c r="T50"/>
      <c r="U50"/>
    </row>
    <row r="51" spans="2:21" x14ac:dyDescent="0.25">
      <c r="B51" s="70" t="s">
        <v>66</v>
      </c>
      <c r="C51" s="565">
        <v>2.6</v>
      </c>
      <c r="D51" s="570"/>
      <c r="E51" s="583">
        <v>3.1</v>
      </c>
      <c r="F51" s="584"/>
      <c r="G51" s="583">
        <v>1.1000000000000001</v>
      </c>
      <c r="H51" s="584"/>
      <c r="T51"/>
      <c r="U51"/>
    </row>
    <row r="52" spans="2:21" x14ac:dyDescent="0.25">
      <c r="B52" s="70" t="s">
        <v>67</v>
      </c>
      <c r="C52" s="565">
        <v>6.6</v>
      </c>
      <c r="D52" s="570"/>
      <c r="E52" s="587">
        <v>5.6</v>
      </c>
      <c r="F52" s="588"/>
      <c r="G52" s="583">
        <v>5.2</v>
      </c>
      <c r="H52" s="584"/>
      <c r="T52"/>
      <c r="U52"/>
    </row>
    <row r="53" spans="2:21" x14ac:dyDescent="0.25">
      <c r="B53" s="70" t="s">
        <v>68</v>
      </c>
      <c r="C53" s="565">
        <v>97</v>
      </c>
      <c r="D53" s="570"/>
      <c r="E53" s="583">
        <v>102</v>
      </c>
      <c r="F53" s="584"/>
      <c r="G53" s="583">
        <v>75</v>
      </c>
      <c r="H53" s="584"/>
      <c r="T53"/>
      <c r="U53"/>
    </row>
    <row r="54" spans="2:21" x14ac:dyDescent="0.25">
      <c r="B54" s="70" t="s">
        <v>69</v>
      </c>
      <c r="C54" s="565">
        <v>167</v>
      </c>
      <c r="D54" s="570"/>
      <c r="E54" s="583">
        <v>118</v>
      </c>
      <c r="F54" s="584"/>
      <c r="G54" s="583">
        <v>129</v>
      </c>
      <c r="H54" s="584"/>
      <c r="T54"/>
      <c r="U54"/>
    </row>
    <row r="55" spans="2:21" x14ac:dyDescent="0.25">
      <c r="B55" s="70" t="s">
        <v>78</v>
      </c>
      <c r="C55" s="565" t="s">
        <v>107</v>
      </c>
      <c r="D55" s="566"/>
      <c r="E55" s="568"/>
      <c r="F55" s="569"/>
      <c r="G55" s="575" t="s">
        <v>107</v>
      </c>
      <c r="H55" s="569"/>
      <c r="T55"/>
      <c r="U55"/>
    </row>
    <row r="56" spans="2:21" x14ac:dyDescent="0.25">
      <c r="B56" s="70" t="s">
        <v>86</v>
      </c>
      <c r="C56" s="585" t="s">
        <v>87</v>
      </c>
      <c r="D56" s="586"/>
      <c r="E56" s="568" t="s">
        <v>128</v>
      </c>
      <c r="F56" s="569"/>
      <c r="G56" s="568" t="s">
        <v>128</v>
      </c>
      <c r="H56" s="569"/>
      <c r="T56"/>
      <c r="U56"/>
    </row>
    <row r="57" spans="2:21" s="174" customFormat="1" x14ac:dyDescent="0.25">
      <c r="B57" s="70" t="s">
        <v>173</v>
      </c>
      <c r="C57" s="589" t="s">
        <v>188</v>
      </c>
      <c r="D57" s="586"/>
      <c r="E57" s="586"/>
      <c r="F57" s="586"/>
      <c r="G57" s="586"/>
      <c r="H57" s="590"/>
    </row>
    <row r="58" spans="2:21" x14ac:dyDescent="0.25">
      <c r="B58" s="70" t="s">
        <v>70</v>
      </c>
      <c r="C58" s="571" t="s">
        <v>180</v>
      </c>
      <c r="D58" s="571"/>
      <c r="E58" s="572" t="s">
        <v>303</v>
      </c>
      <c r="F58" s="572"/>
      <c r="G58" s="572" t="s">
        <v>283</v>
      </c>
      <c r="H58" s="572"/>
      <c r="T58"/>
      <c r="U58"/>
    </row>
    <row r="59" spans="2:21" x14ac:dyDescent="0.25">
      <c r="B59" s="69" t="s">
        <v>88</v>
      </c>
      <c r="C59" s="566" t="s">
        <v>186</v>
      </c>
      <c r="D59" s="570"/>
      <c r="E59" s="574" t="s">
        <v>304</v>
      </c>
      <c r="F59" s="572"/>
      <c r="G59" s="572" t="s">
        <v>284</v>
      </c>
      <c r="H59" s="572"/>
      <c r="T59"/>
      <c r="U59"/>
    </row>
    <row r="60" spans="2:21" x14ac:dyDescent="0.25">
      <c r="B60" s="69" t="s">
        <v>89</v>
      </c>
      <c r="C60" s="566" t="s">
        <v>187</v>
      </c>
      <c r="D60" s="570"/>
      <c r="E60" s="572" t="s">
        <v>305</v>
      </c>
      <c r="F60" s="572"/>
      <c r="G60" s="572" t="s">
        <v>285</v>
      </c>
      <c r="H60" s="572"/>
      <c r="T60"/>
      <c r="U60"/>
    </row>
    <row r="61" spans="2:21" x14ac:dyDescent="0.25">
      <c r="B61" s="69" t="s">
        <v>71</v>
      </c>
      <c r="C61" s="566" t="s">
        <v>183</v>
      </c>
      <c r="D61" s="570"/>
      <c r="E61" s="572" t="s">
        <v>306</v>
      </c>
      <c r="F61" s="572"/>
      <c r="G61" s="572" t="s">
        <v>286</v>
      </c>
      <c r="H61" s="572"/>
      <c r="T61"/>
      <c r="U61"/>
    </row>
    <row r="62" spans="2:21" x14ac:dyDescent="0.25">
      <c r="B62" s="70" t="s">
        <v>72</v>
      </c>
      <c r="C62" s="573"/>
      <c r="D62" s="573"/>
      <c r="E62" s="573"/>
      <c r="F62" s="573"/>
      <c r="G62" s="573"/>
      <c r="H62" s="573"/>
      <c r="T62"/>
      <c r="U62"/>
    </row>
    <row r="63" spans="2:21" x14ac:dyDescent="0.25">
      <c r="B63" s="70" t="s">
        <v>73</v>
      </c>
      <c r="C63" s="71" t="s">
        <v>321</v>
      </c>
      <c r="D63" s="80" t="s">
        <v>322</v>
      </c>
      <c r="E63" s="122" t="s">
        <v>307</v>
      </c>
      <c r="F63" s="92" t="s">
        <v>308</v>
      </c>
      <c r="G63" s="122" t="s">
        <v>287</v>
      </c>
      <c r="H63" s="92" t="s">
        <v>302</v>
      </c>
      <c r="T63"/>
      <c r="U63"/>
    </row>
    <row r="64" spans="2:21" x14ac:dyDescent="0.25">
      <c r="B64" s="70" t="s">
        <v>84</v>
      </c>
      <c r="C64" s="70" t="s">
        <v>323</v>
      </c>
      <c r="D64" s="112" t="s">
        <v>289</v>
      </c>
      <c r="E64" s="122" t="s">
        <v>303</v>
      </c>
      <c r="F64" s="205" t="s">
        <v>309</v>
      </c>
      <c r="G64" s="132" t="s">
        <v>288</v>
      </c>
      <c r="H64" s="92" t="s">
        <v>289</v>
      </c>
      <c r="T64"/>
      <c r="U64"/>
    </row>
    <row r="65" spans="2:21" s="44" customFormat="1" x14ac:dyDescent="0.25">
      <c r="B65" s="70" t="s">
        <v>84</v>
      </c>
      <c r="C65" s="70" t="s">
        <v>317</v>
      </c>
      <c r="D65" s="112" t="s">
        <v>324</v>
      </c>
      <c r="E65" s="122" t="s">
        <v>310</v>
      </c>
      <c r="F65" s="205" t="s">
        <v>293</v>
      </c>
      <c r="G65" s="132" t="s">
        <v>290</v>
      </c>
      <c r="H65" s="92" t="s">
        <v>291</v>
      </c>
    </row>
    <row r="66" spans="2:21" x14ac:dyDescent="0.25">
      <c r="B66" s="70" t="s">
        <v>84</v>
      </c>
      <c r="C66" s="70"/>
      <c r="D66" s="112"/>
      <c r="E66" s="122" t="s">
        <v>311</v>
      </c>
      <c r="F66" s="205" t="s">
        <v>293</v>
      </c>
      <c r="G66" s="122" t="s">
        <v>292</v>
      </c>
      <c r="H66" s="270" t="s">
        <v>293</v>
      </c>
      <c r="T66"/>
      <c r="U66"/>
    </row>
    <row r="67" spans="2:21" x14ac:dyDescent="0.25">
      <c r="B67" s="70"/>
      <c r="C67" s="70"/>
      <c r="D67" s="80"/>
      <c r="E67" s="122" t="s">
        <v>312</v>
      </c>
      <c r="F67" s="92" t="s">
        <v>313</v>
      </c>
      <c r="G67" s="114"/>
      <c r="H67" s="114"/>
      <c r="T67"/>
      <c r="U67"/>
    </row>
    <row r="68" spans="2:21" x14ac:dyDescent="0.25">
      <c r="B68" s="70" t="s">
        <v>74</v>
      </c>
      <c r="C68" s="571"/>
      <c r="D68" s="571"/>
      <c r="E68" s="571"/>
      <c r="F68" s="571"/>
      <c r="G68" s="571"/>
      <c r="H68" s="571"/>
      <c r="T68"/>
      <c r="U68"/>
    </row>
    <row r="69" spans="2:21" x14ac:dyDescent="0.25">
      <c r="B69" s="70" t="s">
        <v>75</v>
      </c>
      <c r="C69" s="70" t="s">
        <v>311</v>
      </c>
      <c r="D69" s="70" t="s">
        <v>325</v>
      </c>
      <c r="E69" s="122" t="s">
        <v>314</v>
      </c>
      <c r="F69" s="122" t="s">
        <v>315</v>
      </c>
      <c r="G69" s="122" t="s">
        <v>294</v>
      </c>
      <c r="H69" s="122" t="s">
        <v>295</v>
      </c>
      <c r="T69"/>
      <c r="U69"/>
    </row>
    <row r="70" spans="2:21" x14ac:dyDescent="0.25">
      <c r="B70" s="72"/>
      <c r="C70" s="70"/>
      <c r="D70" s="70" t="s">
        <v>326</v>
      </c>
      <c r="E70" s="122"/>
      <c r="F70" s="122" t="s">
        <v>316</v>
      </c>
      <c r="G70" s="122"/>
      <c r="H70" s="122"/>
      <c r="T70"/>
      <c r="U70"/>
    </row>
    <row r="71" spans="2:21" s="44" customFormat="1" x14ac:dyDescent="0.25">
      <c r="B71" s="72"/>
      <c r="C71" s="70"/>
      <c r="D71" s="70"/>
      <c r="E71" s="122"/>
      <c r="F71" s="122"/>
      <c r="G71" s="122"/>
      <c r="H71" s="122"/>
    </row>
    <row r="72" spans="2:21" x14ac:dyDescent="0.25">
      <c r="B72" s="72"/>
      <c r="C72" s="70"/>
      <c r="D72" s="70"/>
      <c r="E72" s="122"/>
      <c r="F72" s="122"/>
      <c r="G72" s="122"/>
      <c r="H72" s="122"/>
      <c r="T72"/>
      <c r="U72"/>
    </row>
    <row r="73" spans="2:21" x14ac:dyDescent="0.25">
      <c r="B73" s="70" t="s">
        <v>99</v>
      </c>
      <c r="C73" s="70" t="s">
        <v>311</v>
      </c>
      <c r="D73" s="70" t="s">
        <v>108</v>
      </c>
      <c r="E73" s="122" t="s">
        <v>314</v>
      </c>
      <c r="F73" s="122" t="s">
        <v>189</v>
      </c>
      <c r="G73" s="122" t="s">
        <v>294</v>
      </c>
      <c r="H73" s="122" t="s">
        <v>108</v>
      </c>
      <c r="T73"/>
      <c r="U73"/>
    </row>
    <row r="74" spans="2:21" x14ac:dyDescent="0.25">
      <c r="B74" s="70"/>
      <c r="C74" s="70" t="s">
        <v>327</v>
      </c>
      <c r="D74" s="70" t="s">
        <v>160</v>
      </c>
      <c r="E74" s="122"/>
      <c r="F74" s="122"/>
      <c r="G74" s="122" t="s">
        <v>296</v>
      </c>
      <c r="H74" s="122" t="s">
        <v>160</v>
      </c>
      <c r="T74"/>
      <c r="U74"/>
    </row>
    <row r="75" spans="2:21" x14ac:dyDescent="0.25">
      <c r="B75" s="70"/>
      <c r="C75" s="70"/>
      <c r="D75" s="70"/>
      <c r="E75" s="122"/>
      <c r="F75" s="122"/>
      <c r="G75" s="114"/>
      <c r="H75" s="114"/>
      <c r="T75"/>
      <c r="U75"/>
    </row>
    <row r="76" spans="2:21" x14ac:dyDescent="0.25">
      <c r="B76" s="70" t="s">
        <v>76</v>
      </c>
      <c r="C76" s="70"/>
      <c r="D76" s="70"/>
      <c r="E76" s="122"/>
      <c r="F76" s="122"/>
      <c r="G76" s="114"/>
      <c r="H76" s="114"/>
      <c r="T76"/>
      <c r="U76"/>
    </row>
    <row r="77" spans="2:21" x14ac:dyDescent="0.25">
      <c r="B77" s="70"/>
      <c r="C77" s="70"/>
      <c r="D77" s="70"/>
      <c r="E77" s="122"/>
      <c r="F77" s="122"/>
      <c r="G77" s="114"/>
      <c r="H77" s="114"/>
      <c r="T77"/>
      <c r="U77"/>
    </row>
    <row r="78" spans="2:21" x14ac:dyDescent="0.25">
      <c r="B78" s="70" t="s">
        <v>79</v>
      </c>
      <c r="C78" s="122" t="s">
        <v>327</v>
      </c>
      <c r="D78" s="122" t="s">
        <v>297</v>
      </c>
      <c r="E78" s="122" t="s">
        <v>317</v>
      </c>
      <c r="F78" s="122" t="s">
        <v>297</v>
      </c>
      <c r="G78" s="122" t="s">
        <v>296</v>
      </c>
      <c r="H78" s="122" t="s">
        <v>297</v>
      </c>
      <c r="T78"/>
      <c r="U78"/>
    </row>
    <row r="79" spans="2:21" x14ac:dyDescent="0.25">
      <c r="B79" s="70"/>
      <c r="C79" s="130"/>
      <c r="D79" s="130" t="s">
        <v>298</v>
      </c>
      <c r="E79" s="130"/>
      <c r="F79" s="130" t="s">
        <v>298</v>
      </c>
      <c r="G79" s="130"/>
      <c r="H79" s="130" t="s">
        <v>298</v>
      </c>
      <c r="T79"/>
      <c r="U79"/>
    </row>
    <row r="80" spans="2:21" s="44" customFormat="1" x14ac:dyDescent="0.25">
      <c r="B80" s="70"/>
      <c r="C80" s="122" t="s">
        <v>328</v>
      </c>
      <c r="D80" s="122" t="s">
        <v>300</v>
      </c>
      <c r="E80" s="122" t="s">
        <v>318</v>
      </c>
      <c r="F80" s="122" t="s">
        <v>300</v>
      </c>
      <c r="G80" s="122" t="s">
        <v>299</v>
      </c>
      <c r="H80" s="122" t="s">
        <v>300</v>
      </c>
    </row>
    <row r="81" spans="2:21" s="44" customFormat="1" x14ac:dyDescent="0.25">
      <c r="B81" s="70"/>
      <c r="C81" s="114"/>
      <c r="D81" s="132" t="s">
        <v>301</v>
      </c>
      <c r="E81" s="114"/>
      <c r="F81" s="132" t="s">
        <v>301</v>
      </c>
      <c r="G81" s="114"/>
      <c r="H81" s="132" t="s">
        <v>301</v>
      </c>
    </row>
    <row r="82" spans="2:21" x14ac:dyDescent="0.25">
      <c r="B82" s="70" t="s">
        <v>90</v>
      </c>
      <c r="C82" s="70" t="s">
        <v>311</v>
      </c>
      <c r="D82" s="70" t="s">
        <v>109</v>
      </c>
      <c r="E82" s="122"/>
      <c r="F82" s="122"/>
      <c r="G82" s="122"/>
      <c r="H82" s="130"/>
      <c r="T82"/>
      <c r="U82"/>
    </row>
    <row r="83" spans="2:21" x14ac:dyDescent="0.25">
      <c r="B83" s="70"/>
      <c r="C83" s="70" t="s">
        <v>327</v>
      </c>
      <c r="D83" s="70" t="s">
        <v>329</v>
      </c>
      <c r="E83" s="122"/>
      <c r="F83" s="122"/>
      <c r="G83" s="122" t="s">
        <v>294</v>
      </c>
      <c r="H83" s="122" t="s">
        <v>135</v>
      </c>
      <c r="T83"/>
      <c r="U83"/>
    </row>
    <row r="84" spans="2:21" s="174" customFormat="1" x14ac:dyDescent="0.25">
      <c r="B84" s="70"/>
      <c r="C84" s="70" t="s">
        <v>328</v>
      </c>
      <c r="D84" s="70" t="s">
        <v>161</v>
      </c>
      <c r="E84" s="122"/>
      <c r="F84" s="122"/>
      <c r="G84" s="122"/>
      <c r="H84" s="122"/>
    </row>
    <row r="85" spans="2:21" x14ac:dyDescent="0.25">
      <c r="B85" s="72"/>
      <c r="C85" s="70"/>
      <c r="D85" s="70"/>
      <c r="E85" s="122"/>
      <c r="F85" s="122"/>
      <c r="G85" s="122"/>
      <c r="H85" s="122"/>
      <c r="T85"/>
      <c r="U85"/>
    </row>
  </sheetData>
  <mergeCells count="50">
    <mergeCell ref="C57:H57"/>
    <mergeCell ref="P7:Q7"/>
    <mergeCell ref="V7:W7"/>
    <mergeCell ref="X7:X8"/>
    <mergeCell ref="A7:A8"/>
    <mergeCell ref="B7:B8"/>
    <mergeCell ref="C7:E7"/>
    <mergeCell ref="J7:K7"/>
    <mergeCell ref="L7:M7"/>
    <mergeCell ref="N7:O7"/>
    <mergeCell ref="B47:H47"/>
    <mergeCell ref="C48:D48"/>
    <mergeCell ref="E48:F48"/>
    <mergeCell ref="G48:H48"/>
    <mergeCell ref="C49:H49"/>
    <mergeCell ref="C50:D50"/>
    <mergeCell ref="E50:F50"/>
    <mergeCell ref="G50:H50"/>
    <mergeCell ref="C51:D51"/>
    <mergeCell ref="E51:F51"/>
    <mergeCell ref="G51:H51"/>
    <mergeCell ref="C54:D54"/>
    <mergeCell ref="E54:F54"/>
    <mergeCell ref="G54:H54"/>
    <mergeCell ref="C56:D56"/>
    <mergeCell ref="C52:D52"/>
    <mergeCell ref="E52:F52"/>
    <mergeCell ref="G52:H52"/>
    <mergeCell ref="C53:D53"/>
    <mergeCell ref="E53:F53"/>
    <mergeCell ref="G53:H53"/>
    <mergeCell ref="C55:D55"/>
    <mergeCell ref="E55:F55"/>
    <mergeCell ref="G55:H55"/>
    <mergeCell ref="E56:F56"/>
    <mergeCell ref="G56:H56"/>
    <mergeCell ref="C68:H68"/>
    <mergeCell ref="E58:F58"/>
    <mergeCell ref="G58:H58"/>
    <mergeCell ref="E59:F59"/>
    <mergeCell ref="G59:H59"/>
    <mergeCell ref="C58:D58"/>
    <mergeCell ref="C59:D59"/>
    <mergeCell ref="C60:D60"/>
    <mergeCell ref="E60:F60"/>
    <mergeCell ref="G60:H60"/>
    <mergeCell ref="C61:D61"/>
    <mergeCell ref="E61:F61"/>
    <mergeCell ref="G61:H61"/>
    <mergeCell ref="C62:H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44"/>
  <sheetViews>
    <sheetView workbookViewId="0">
      <selection activeCell="O30" sqref="O30"/>
    </sheetView>
  </sheetViews>
  <sheetFormatPr defaultRowHeight="15" x14ac:dyDescent="0.25"/>
  <cols>
    <col min="1" max="1" width="5" style="174" customWidth="1"/>
    <col min="2" max="2" width="30.42578125" style="174" customWidth="1"/>
    <col min="3" max="3" width="12.42578125" style="174" customWidth="1"/>
    <col min="4" max="4" width="25.140625" style="174" customWidth="1"/>
    <col min="5" max="5" width="12.5703125" style="174" customWidth="1"/>
    <col min="6" max="6" width="28.85546875" style="174" bestFit="1" customWidth="1"/>
    <col min="7" max="7" width="12" style="174" customWidth="1"/>
    <col min="8" max="8" width="28.85546875" style="174" bestFit="1" customWidth="1"/>
    <col min="9" max="18" width="9.140625" style="174"/>
    <col min="19" max="19" width="9.7109375" style="174" bestFit="1" customWidth="1"/>
    <col min="20" max="16384" width="9.140625" style="174"/>
  </cols>
  <sheetData>
    <row r="2" spans="1:24" x14ac:dyDescent="0.25">
      <c r="B2" s="62" t="s">
        <v>352</v>
      </c>
    </row>
    <row r="3" spans="1:24" x14ac:dyDescent="0.25">
      <c r="B3" s="36" t="s">
        <v>353</v>
      </c>
    </row>
    <row r="5" spans="1:24" ht="15.75" x14ac:dyDescent="0.25">
      <c r="A5" s="19" t="s">
        <v>32</v>
      </c>
    </row>
    <row r="7" spans="1:24" ht="75.599999999999994" customHeight="1" x14ac:dyDescent="0.25">
      <c r="A7" s="580" t="s">
        <v>0</v>
      </c>
      <c r="B7" s="580" t="s">
        <v>1</v>
      </c>
      <c r="C7" s="580" t="s">
        <v>2</v>
      </c>
      <c r="D7" s="580"/>
      <c r="E7" s="580"/>
      <c r="F7" s="171" t="s">
        <v>33</v>
      </c>
      <c r="G7" s="171" t="s">
        <v>4</v>
      </c>
      <c r="H7" s="171" t="s">
        <v>5</v>
      </c>
      <c r="I7" s="21" t="s">
        <v>6</v>
      </c>
      <c r="J7" s="580" t="s">
        <v>26</v>
      </c>
      <c r="K7" s="580"/>
      <c r="L7" s="580" t="s">
        <v>8</v>
      </c>
      <c r="M7" s="580"/>
      <c r="N7" s="580" t="s">
        <v>9</v>
      </c>
      <c r="O7" s="580"/>
      <c r="P7" s="580" t="s">
        <v>34</v>
      </c>
      <c r="Q7" s="580"/>
      <c r="R7" s="171" t="s">
        <v>35</v>
      </c>
      <c r="S7" s="171" t="s">
        <v>10</v>
      </c>
      <c r="T7" s="171" t="s">
        <v>110</v>
      </c>
      <c r="U7" s="171" t="s">
        <v>71</v>
      </c>
      <c r="V7" s="580" t="s">
        <v>11</v>
      </c>
      <c r="W7" s="580"/>
      <c r="X7" s="581" t="s">
        <v>12</v>
      </c>
    </row>
    <row r="8" spans="1:24" ht="25.5" x14ac:dyDescent="0.25">
      <c r="A8" s="580"/>
      <c r="B8" s="580"/>
      <c r="C8" s="171" t="s">
        <v>13</v>
      </c>
      <c r="D8" s="171" t="s">
        <v>14</v>
      </c>
      <c r="E8" s="171" t="s">
        <v>15</v>
      </c>
      <c r="F8" s="171" t="s">
        <v>16</v>
      </c>
      <c r="G8" s="171" t="s">
        <v>15</v>
      </c>
      <c r="H8" s="171" t="s">
        <v>17</v>
      </c>
      <c r="I8" s="171" t="s">
        <v>18</v>
      </c>
      <c r="J8" s="171" t="s">
        <v>19</v>
      </c>
      <c r="K8" s="171" t="s">
        <v>15</v>
      </c>
      <c r="L8" s="171" t="s">
        <v>20</v>
      </c>
      <c r="M8" s="22" t="s">
        <v>15</v>
      </c>
      <c r="N8" s="22" t="s">
        <v>21</v>
      </c>
      <c r="O8" s="22" t="s">
        <v>15</v>
      </c>
      <c r="P8" s="171" t="s">
        <v>20</v>
      </c>
      <c r="Q8" s="171" t="s">
        <v>15</v>
      </c>
      <c r="R8" s="171" t="s">
        <v>36</v>
      </c>
      <c r="S8" s="171" t="s">
        <v>22</v>
      </c>
      <c r="T8" s="171" t="s">
        <v>143</v>
      </c>
      <c r="U8" s="171" t="s">
        <v>144</v>
      </c>
      <c r="V8" s="171" t="s">
        <v>20</v>
      </c>
      <c r="W8" s="171" t="s">
        <v>15</v>
      </c>
      <c r="X8" s="581"/>
    </row>
    <row r="10" spans="1:24" x14ac:dyDescent="0.25">
      <c r="A10" s="64" t="s">
        <v>138</v>
      </c>
    </row>
    <row r="11" spans="1:24" s="110" customFormat="1" x14ac:dyDescent="0.25">
      <c r="A11" s="94">
        <v>5</v>
      </c>
      <c r="B11" s="9" t="s">
        <v>158</v>
      </c>
      <c r="C11" s="102">
        <v>2.87</v>
      </c>
      <c r="D11" s="103">
        <v>100</v>
      </c>
      <c r="E11" s="273">
        <v>10</v>
      </c>
      <c r="F11" s="273">
        <v>9</v>
      </c>
      <c r="G11" s="273">
        <v>9</v>
      </c>
      <c r="H11" s="273">
        <v>76</v>
      </c>
      <c r="I11" s="273">
        <v>218</v>
      </c>
      <c r="J11" s="100">
        <v>783</v>
      </c>
      <c r="K11" s="273">
        <v>7</v>
      </c>
      <c r="L11" s="101">
        <v>10.46</v>
      </c>
      <c r="M11" s="273">
        <v>4</v>
      </c>
      <c r="N11" s="101">
        <v>35.700000000000003</v>
      </c>
      <c r="O11" s="273">
        <v>4</v>
      </c>
      <c r="P11" s="101">
        <v>18.63</v>
      </c>
      <c r="Q11" s="273">
        <v>3</v>
      </c>
      <c r="R11" s="101">
        <v>31.3</v>
      </c>
      <c r="S11" s="108">
        <v>397</v>
      </c>
      <c r="T11" s="108" t="s">
        <v>330</v>
      </c>
      <c r="U11" s="108" t="s">
        <v>330</v>
      </c>
      <c r="V11" s="101">
        <v>70.38</v>
      </c>
      <c r="W11" s="273">
        <v>9</v>
      </c>
      <c r="X11" s="273">
        <f>SUM(E11+F11+K11+M11+O11+Q11+W11+G11)</f>
        <v>55</v>
      </c>
    </row>
    <row r="12" spans="1:24" x14ac:dyDescent="0.25">
      <c r="K12" s="96"/>
      <c r="L12" s="97"/>
      <c r="M12" s="96"/>
    </row>
    <row r="13" spans="1:24" x14ac:dyDescent="0.25">
      <c r="A13" s="23" t="s">
        <v>61</v>
      </c>
    </row>
    <row r="14" spans="1:24" s="110" customFormat="1" x14ac:dyDescent="0.25">
      <c r="A14" s="94">
        <v>5</v>
      </c>
      <c r="B14" s="9" t="s">
        <v>158</v>
      </c>
      <c r="C14" s="102">
        <v>1.85</v>
      </c>
      <c r="D14" s="103">
        <v>100</v>
      </c>
      <c r="E14" s="273">
        <v>10</v>
      </c>
      <c r="F14" s="273">
        <v>9</v>
      </c>
      <c r="G14" s="273">
        <v>9</v>
      </c>
      <c r="H14" s="273">
        <v>77</v>
      </c>
      <c r="I14" s="273">
        <v>216</v>
      </c>
      <c r="J14" s="107">
        <v>749</v>
      </c>
      <c r="K14" s="273">
        <v>5</v>
      </c>
      <c r="L14" s="25">
        <v>9.8000000000000007</v>
      </c>
      <c r="M14" s="273">
        <v>3</v>
      </c>
      <c r="N14" s="101">
        <v>40.1</v>
      </c>
      <c r="O14" s="273">
        <v>5</v>
      </c>
      <c r="P14" s="25">
        <v>17.02</v>
      </c>
      <c r="Q14" s="273">
        <v>2</v>
      </c>
      <c r="R14" s="25">
        <v>27.9</v>
      </c>
      <c r="S14" s="108">
        <v>398</v>
      </c>
      <c r="T14" s="108" t="s">
        <v>111</v>
      </c>
      <c r="U14" s="98" t="s">
        <v>330</v>
      </c>
      <c r="V14" s="25">
        <v>71.400000000000006</v>
      </c>
      <c r="W14" s="273">
        <v>9</v>
      </c>
      <c r="X14" s="273">
        <f>SUM(E14+F14+K14+M14+O14+Q14+W14+G14)</f>
        <v>52</v>
      </c>
    </row>
    <row r="16" spans="1:24" x14ac:dyDescent="0.25">
      <c r="A16" s="55" t="s">
        <v>140</v>
      </c>
    </row>
    <row r="17" spans="1:24" s="110" customFormat="1" x14ac:dyDescent="0.25">
      <c r="A17" s="94">
        <v>5</v>
      </c>
      <c r="B17" s="9" t="s">
        <v>158</v>
      </c>
      <c r="C17" s="102">
        <f>(C11+C14)/2</f>
        <v>2.3600000000000003</v>
      </c>
      <c r="D17" s="103">
        <v>100</v>
      </c>
      <c r="E17" s="104">
        <v>10</v>
      </c>
      <c r="F17" s="103">
        <v>9</v>
      </c>
      <c r="G17" s="103">
        <v>9</v>
      </c>
      <c r="H17" s="103">
        <f>(H11+H14)/2</f>
        <v>76.5</v>
      </c>
      <c r="I17" s="103">
        <f>(I11+I14)/2</f>
        <v>217</v>
      </c>
      <c r="J17" s="103">
        <f>(J11+J14)/2</f>
        <v>766</v>
      </c>
      <c r="K17" s="104">
        <v>6</v>
      </c>
      <c r="L17" s="105">
        <f>(L11+L14)/2</f>
        <v>10.130000000000001</v>
      </c>
      <c r="M17" s="104">
        <v>3</v>
      </c>
      <c r="N17" s="105">
        <f>(N11+N14)/2</f>
        <v>37.900000000000006</v>
      </c>
      <c r="O17" s="104">
        <v>4</v>
      </c>
      <c r="P17" s="105">
        <f>(P11+P14)/2</f>
        <v>17.824999999999999</v>
      </c>
      <c r="Q17" s="104">
        <v>2</v>
      </c>
      <c r="R17" s="105">
        <f>(R11+R14)/2</f>
        <v>29.6</v>
      </c>
      <c r="S17" s="103">
        <f>(S11+S14)/2</f>
        <v>397.5</v>
      </c>
      <c r="T17" s="103"/>
      <c r="U17" s="103"/>
      <c r="V17" s="105">
        <f>(V11+V14)/2</f>
        <v>70.89</v>
      </c>
      <c r="W17" s="104">
        <v>9</v>
      </c>
      <c r="X17" s="300">
        <f>SUM(E17+F17+K17+M17+O17+Q17+W17+G17)</f>
        <v>52</v>
      </c>
    </row>
    <row r="20" spans="1:24" x14ac:dyDescent="0.25">
      <c r="B20" s="576" t="s">
        <v>63</v>
      </c>
      <c r="C20" s="576"/>
      <c r="D20" s="576"/>
      <c r="E20" s="576"/>
      <c r="F20" s="576"/>
      <c r="G20" s="596"/>
      <c r="H20" s="596"/>
    </row>
    <row r="21" spans="1:24" x14ac:dyDescent="0.25">
      <c r="B21" s="69" t="s">
        <v>272</v>
      </c>
      <c r="C21" s="565" t="s">
        <v>91</v>
      </c>
      <c r="D21" s="570"/>
      <c r="E21" s="565" t="s">
        <v>64</v>
      </c>
      <c r="F21" s="570"/>
      <c r="G21" s="597"/>
      <c r="H21" s="598"/>
    </row>
    <row r="22" spans="1:24" x14ac:dyDescent="0.25">
      <c r="B22" s="70" t="s">
        <v>65</v>
      </c>
      <c r="C22" s="81"/>
      <c r="D22" s="82"/>
      <c r="E22" s="82"/>
      <c r="F22" s="181"/>
      <c r="G22" s="82"/>
      <c r="H22" s="82"/>
    </row>
    <row r="23" spans="1:24" x14ac:dyDescent="0.25">
      <c r="B23" s="70" t="s">
        <v>98</v>
      </c>
      <c r="C23" s="571"/>
      <c r="D23" s="571"/>
      <c r="E23" s="571" t="s">
        <v>172</v>
      </c>
      <c r="F23" s="571"/>
      <c r="G23" s="592"/>
      <c r="H23" s="593"/>
    </row>
    <row r="24" spans="1:24" x14ac:dyDescent="0.25">
      <c r="B24" s="70" t="s">
        <v>66</v>
      </c>
      <c r="C24" s="565">
        <v>2.42</v>
      </c>
      <c r="D24" s="570"/>
      <c r="E24" s="583">
        <v>2.9</v>
      </c>
      <c r="F24" s="584"/>
      <c r="G24" s="594"/>
      <c r="H24" s="595"/>
    </row>
    <row r="25" spans="1:24" x14ac:dyDescent="0.25">
      <c r="B25" s="70" t="s">
        <v>67</v>
      </c>
      <c r="C25" s="565">
        <v>6.54</v>
      </c>
      <c r="D25" s="570"/>
      <c r="E25" s="587">
        <v>6</v>
      </c>
      <c r="F25" s="588"/>
      <c r="G25" s="594"/>
      <c r="H25" s="595"/>
    </row>
    <row r="26" spans="1:24" x14ac:dyDescent="0.25">
      <c r="B26" s="70" t="s">
        <v>68</v>
      </c>
      <c r="C26" s="565">
        <v>259.2</v>
      </c>
      <c r="D26" s="570"/>
      <c r="E26" s="583">
        <v>59</v>
      </c>
      <c r="F26" s="584"/>
      <c r="G26" s="594"/>
      <c r="H26" s="595"/>
    </row>
    <row r="27" spans="1:24" x14ac:dyDescent="0.25">
      <c r="B27" s="70" t="s">
        <v>69</v>
      </c>
      <c r="C27" s="565">
        <v>97.6</v>
      </c>
      <c r="D27" s="570"/>
      <c r="E27" s="583">
        <v>109</v>
      </c>
      <c r="F27" s="584"/>
      <c r="G27" s="594"/>
      <c r="H27" s="595"/>
    </row>
    <row r="28" spans="1:24" x14ac:dyDescent="0.25">
      <c r="B28" s="70" t="s">
        <v>78</v>
      </c>
      <c r="C28" s="565" t="s">
        <v>364</v>
      </c>
      <c r="D28" s="566"/>
      <c r="E28" s="568" t="s">
        <v>163</v>
      </c>
      <c r="F28" s="569"/>
      <c r="G28" s="592"/>
      <c r="H28" s="593"/>
    </row>
    <row r="29" spans="1:24" x14ac:dyDescent="0.25">
      <c r="B29" s="70" t="s">
        <v>86</v>
      </c>
      <c r="C29" s="585" t="s">
        <v>87</v>
      </c>
      <c r="D29" s="586"/>
      <c r="E29" s="568" t="s">
        <v>128</v>
      </c>
      <c r="F29" s="569"/>
      <c r="G29" s="592"/>
      <c r="H29" s="593"/>
    </row>
    <row r="30" spans="1:24" x14ac:dyDescent="0.25">
      <c r="B30" s="70" t="s">
        <v>70</v>
      </c>
      <c r="C30" s="571" t="s">
        <v>365</v>
      </c>
      <c r="D30" s="571"/>
      <c r="E30" s="572" t="s">
        <v>354</v>
      </c>
      <c r="F30" s="572"/>
      <c r="G30" s="591"/>
      <c r="H30" s="592"/>
    </row>
    <row r="31" spans="1:24" x14ac:dyDescent="0.25">
      <c r="B31" s="69" t="s">
        <v>88</v>
      </c>
      <c r="C31" s="566" t="s">
        <v>304</v>
      </c>
      <c r="D31" s="570"/>
      <c r="E31" s="574" t="s">
        <v>355</v>
      </c>
      <c r="F31" s="572"/>
      <c r="G31" s="591"/>
      <c r="H31" s="592"/>
    </row>
    <row r="32" spans="1:24" x14ac:dyDescent="0.25">
      <c r="B32" s="69" t="s">
        <v>89</v>
      </c>
      <c r="C32" s="566" t="s">
        <v>290</v>
      </c>
      <c r="D32" s="570"/>
      <c r="E32" s="572" t="s">
        <v>305</v>
      </c>
      <c r="F32" s="572"/>
      <c r="G32" s="591"/>
      <c r="H32" s="592"/>
    </row>
    <row r="33" spans="2:8" x14ac:dyDescent="0.25">
      <c r="B33" s="69" t="s">
        <v>71</v>
      </c>
      <c r="C33" s="566" t="s">
        <v>335</v>
      </c>
      <c r="D33" s="570"/>
      <c r="E33" s="572" t="s">
        <v>335</v>
      </c>
      <c r="F33" s="572"/>
      <c r="G33" s="591"/>
      <c r="H33" s="592"/>
    </row>
    <row r="34" spans="2:8" x14ac:dyDescent="0.25">
      <c r="B34" s="70" t="s">
        <v>72</v>
      </c>
      <c r="C34" s="81"/>
      <c r="D34" s="82"/>
      <c r="E34" s="82"/>
      <c r="F34" s="181"/>
      <c r="G34" s="82"/>
      <c r="H34" s="82"/>
    </row>
    <row r="35" spans="2:8" x14ac:dyDescent="0.25">
      <c r="B35" s="70" t="s">
        <v>73</v>
      </c>
      <c r="C35" s="71"/>
      <c r="D35" s="170"/>
      <c r="E35" s="122" t="s">
        <v>356</v>
      </c>
      <c r="F35" s="272" t="s">
        <v>191</v>
      </c>
      <c r="G35" s="175"/>
      <c r="H35" s="176"/>
    </row>
    <row r="36" spans="2:8" x14ac:dyDescent="0.25">
      <c r="B36" s="70" t="s">
        <v>84</v>
      </c>
      <c r="C36" s="70" t="s">
        <v>418</v>
      </c>
      <c r="D36" s="274" t="s">
        <v>358</v>
      </c>
      <c r="E36" s="122" t="s">
        <v>357</v>
      </c>
      <c r="F36" s="272" t="s">
        <v>358</v>
      </c>
      <c r="G36" s="177"/>
      <c r="H36" s="176"/>
    </row>
    <row r="37" spans="2:8" x14ac:dyDescent="0.25">
      <c r="B37" s="70" t="s">
        <v>84</v>
      </c>
      <c r="C37" s="70"/>
      <c r="D37" s="274" t="s">
        <v>359</v>
      </c>
      <c r="E37" s="122"/>
      <c r="F37" s="272" t="s">
        <v>359</v>
      </c>
      <c r="G37" s="177"/>
      <c r="H37" s="176"/>
    </row>
    <row r="38" spans="2:8" x14ac:dyDescent="0.25">
      <c r="B38" s="70" t="s">
        <v>84</v>
      </c>
      <c r="C38" s="70"/>
      <c r="D38" s="274" t="s">
        <v>360</v>
      </c>
      <c r="E38" s="122"/>
      <c r="F38" s="272" t="s">
        <v>360</v>
      </c>
      <c r="G38" s="178"/>
      <c r="H38" s="179"/>
    </row>
    <row r="39" spans="2:8" x14ac:dyDescent="0.25">
      <c r="B39" s="70"/>
      <c r="C39" s="70"/>
      <c r="D39" s="274" t="s">
        <v>361</v>
      </c>
      <c r="E39" s="122"/>
      <c r="F39" s="272" t="s">
        <v>361</v>
      </c>
      <c r="G39" s="178"/>
      <c r="H39" s="180"/>
    </row>
    <row r="40" spans="2:8" x14ac:dyDescent="0.25">
      <c r="B40" s="209"/>
      <c r="C40" s="209"/>
      <c r="D40" s="10" t="s">
        <v>362</v>
      </c>
      <c r="E40" s="209"/>
      <c r="F40" s="10" t="s">
        <v>362</v>
      </c>
    </row>
    <row r="41" spans="2:8" x14ac:dyDescent="0.25">
      <c r="B41" s="209"/>
      <c r="C41" s="209" t="s">
        <v>428</v>
      </c>
      <c r="D41" s="274" t="s">
        <v>359</v>
      </c>
      <c r="E41" s="209" t="s">
        <v>363</v>
      </c>
      <c r="F41" s="272" t="s">
        <v>359</v>
      </c>
    </row>
    <row r="42" spans="2:8" x14ac:dyDescent="0.25">
      <c r="B42" s="209"/>
      <c r="C42" s="209"/>
      <c r="D42" s="274" t="s">
        <v>360</v>
      </c>
      <c r="E42" s="209"/>
      <c r="F42" s="272" t="s">
        <v>360</v>
      </c>
    </row>
    <row r="43" spans="2:8" x14ac:dyDescent="0.25">
      <c r="B43" s="209"/>
      <c r="C43" s="209"/>
      <c r="D43" s="274" t="s">
        <v>361</v>
      </c>
      <c r="E43" s="209"/>
      <c r="F43" s="272" t="s">
        <v>361</v>
      </c>
    </row>
    <row r="44" spans="2:8" x14ac:dyDescent="0.25">
      <c r="B44" s="209"/>
      <c r="C44" s="209"/>
      <c r="D44" s="10" t="s">
        <v>362</v>
      </c>
      <c r="E44" s="209"/>
      <c r="F44" s="10" t="s">
        <v>362</v>
      </c>
    </row>
  </sheetData>
  <mergeCells count="46">
    <mergeCell ref="A7:A8"/>
    <mergeCell ref="B7:B8"/>
    <mergeCell ref="C7:E7"/>
    <mergeCell ref="J7:K7"/>
    <mergeCell ref="L7:M7"/>
    <mergeCell ref="P7:Q7"/>
    <mergeCell ref="V7:W7"/>
    <mergeCell ref="X7:X8"/>
    <mergeCell ref="B20:H20"/>
    <mergeCell ref="C21:D21"/>
    <mergeCell ref="E21:F21"/>
    <mergeCell ref="G21:H21"/>
    <mergeCell ref="N7:O7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3:D33"/>
    <mergeCell ref="E33:F33"/>
    <mergeCell ref="G33:H33"/>
    <mergeCell ref="C31:D31"/>
    <mergeCell ref="E31:F31"/>
    <mergeCell ref="G31:H31"/>
    <mergeCell ref="C32:D32"/>
    <mergeCell ref="E32:F32"/>
    <mergeCell ref="G32:H3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45"/>
  <sheetViews>
    <sheetView workbookViewId="0">
      <selection activeCell="D15" sqref="D15"/>
    </sheetView>
  </sheetViews>
  <sheetFormatPr defaultRowHeight="15" x14ac:dyDescent="0.25"/>
  <cols>
    <col min="1" max="1" width="4" customWidth="1"/>
    <col min="2" max="2" width="27.140625" customWidth="1"/>
    <col min="3" max="3" width="13.7109375" customWidth="1"/>
    <col min="4" max="4" width="24.7109375" customWidth="1"/>
    <col min="5" max="5" width="12.28515625" customWidth="1"/>
    <col min="6" max="6" width="23.7109375" customWidth="1"/>
    <col min="7" max="7" width="23.7109375" style="44" customWidth="1"/>
    <col min="8" max="8" width="13.7109375" customWidth="1"/>
    <col min="9" max="9" width="23.140625" customWidth="1"/>
    <col min="10" max="10" width="14.28515625" customWidth="1"/>
    <col min="11" max="11" width="16.140625" customWidth="1"/>
  </cols>
  <sheetData>
    <row r="1" spans="1:18" x14ac:dyDescent="0.25">
      <c r="A1" s="465"/>
      <c r="B1" s="295" t="s">
        <v>366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</row>
    <row r="2" spans="1:18" x14ac:dyDescent="0.25">
      <c r="A2" s="465"/>
      <c r="B2" s="294" t="s">
        <v>367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3" spans="1:18" x14ac:dyDescent="0.25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</row>
    <row r="4" spans="1:18" ht="15.75" x14ac:dyDescent="0.25">
      <c r="A4" s="296" t="s">
        <v>38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</row>
    <row r="5" spans="1:18" x14ac:dyDescent="0.25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</row>
    <row r="6" spans="1:18" ht="140.25" x14ac:dyDescent="0.25">
      <c r="A6" s="582" t="s">
        <v>0</v>
      </c>
      <c r="B6" s="582" t="s">
        <v>1</v>
      </c>
      <c r="C6" s="582" t="s">
        <v>39</v>
      </c>
      <c r="D6" s="582"/>
      <c r="E6" s="582"/>
      <c r="F6" s="544" t="s">
        <v>3</v>
      </c>
      <c r="G6" s="544" t="s">
        <v>145</v>
      </c>
      <c r="H6" s="544" t="s">
        <v>4</v>
      </c>
      <c r="I6" s="544" t="s">
        <v>25</v>
      </c>
      <c r="J6" s="544" t="s">
        <v>6</v>
      </c>
      <c r="K6" s="544" t="s">
        <v>40</v>
      </c>
      <c r="L6" s="599" t="s">
        <v>41</v>
      </c>
      <c r="M6" s="599"/>
      <c r="N6" s="599"/>
      <c r="O6" s="544" t="s">
        <v>42</v>
      </c>
      <c r="P6" s="281" t="s">
        <v>7</v>
      </c>
      <c r="Q6" s="600" t="s">
        <v>12</v>
      </c>
      <c r="R6" s="465"/>
    </row>
    <row r="7" spans="1:18" ht="76.5" x14ac:dyDescent="0.25">
      <c r="A7" s="582"/>
      <c r="B7" s="582"/>
      <c r="C7" s="544" t="s">
        <v>13</v>
      </c>
      <c r="D7" s="544" t="s">
        <v>14</v>
      </c>
      <c r="E7" s="544" t="s">
        <v>15</v>
      </c>
      <c r="F7" s="544" t="s">
        <v>16</v>
      </c>
      <c r="G7" s="544" t="s">
        <v>20</v>
      </c>
      <c r="H7" s="544" t="s">
        <v>15</v>
      </c>
      <c r="I7" s="544" t="s">
        <v>17</v>
      </c>
      <c r="J7" s="544" t="s">
        <v>18</v>
      </c>
      <c r="K7" s="544" t="s">
        <v>20</v>
      </c>
      <c r="L7" s="544" t="s">
        <v>43</v>
      </c>
      <c r="M7" s="298" t="s">
        <v>14</v>
      </c>
      <c r="N7" s="298" t="s">
        <v>15</v>
      </c>
      <c r="O7" s="298" t="s">
        <v>21</v>
      </c>
      <c r="P7" s="544" t="s">
        <v>19</v>
      </c>
      <c r="Q7" s="600"/>
      <c r="R7" s="465"/>
    </row>
    <row r="8" spans="1:18" x14ac:dyDescent="0.25">
      <c r="A8" s="546"/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7"/>
      <c r="N8" s="547"/>
      <c r="O8" s="547"/>
      <c r="P8" s="546"/>
      <c r="Q8" s="548"/>
      <c r="R8" s="465"/>
    </row>
    <row r="9" spans="1:18" s="28" customFormat="1" x14ac:dyDescent="0.25">
      <c r="A9" s="467" t="s">
        <v>62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</row>
    <row r="10" spans="1:18" x14ac:dyDescent="0.25">
      <c r="A10" s="332">
        <v>1</v>
      </c>
      <c r="B10" s="332" t="s">
        <v>166</v>
      </c>
      <c r="C10" s="328">
        <v>3.7</v>
      </c>
      <c r="D10" s="326">
        <v>100</v>
      </c>
      <c r="E10" s="326">
        <v>10</v>
      </c>
      <c r="F10" s="330">
        <v>9</v>
      </c>
      <c r="G10" s="330">
        <v>100</v>
      </c>
      <c r="H10" s="326">
        <v>9</v>
      </c>
      <c r="I10" s="330">
        <v>126</v>
      </c>
      <c r="J10" s="145">
        <v>194</v>
      </c>
      <c r="K10" s="329">
        <v>43.37</v>
      </c>
      <c r="L10" s="328">
        <f>(((C10*92)/100)*K10)/100</f>
        <v>1.4763148000000001</v>
      </c>
      <c r="M10" s="326">
        <v>100</v>
      </c>
      <c r="N10" s="326">
        <v>5</v>
      </c>
      <c r="O10" s="146">
        <v>3.51</v>
      </c>
      <c r="P10" s="330">
        <v>713</v>
      </c>
      <c r="Q10" s="147">
        <f>E10+F10+N10</f>
        <v>24</v>
      </c>
      <c r="R10" s="397"/>
    </row>
    <row r="11" spans="1:18" s="40" customFormat="1" ht="12.75" x14ac:dyDescent="0.2">
      <c r="A11" s="332">
        <v>2</v>
      </c>
      <c r="B11" s="148" t="s">
        <v>203</v>
      </c>
      <c r="C11" s="328">
        <v>4.0999999999999996</v>
      </c>
      <c r="D11" s="330">
        <v>100</v>
      </c>
      <c r="E11" s="326">
        <v>10</v>
      </c>
      <c r="F11" s="326">
        <v>9</v>
      </c>
      <c r="G11" s="330">
        <v>100</v>
      </c>
      <c r="H11" s="326">
        <v>8</v>
      </c>
      <c r="I11" s="326">
        <v>137</v>
      </c>
      <c r="J11" s="145">
        <v>194</v>
      </c>
      <c r="K11" s="149">
        <v>44.38</v>
      </c>
      <c r="L11" s="328">
        <f>(((C11*92)/100)*K11)/100</f>
        <v>1.6740136000000001</v>
      </c>
      <c r="M11" s="330">
        <v>100</v>
      </c>
      <c r="N11" s="326">
        <v>5</v>
      </c>
      <c r="O11" s="146">
        <v>3.03</v>
      </c>
      <c r="P11" s="290">
        <v>714</v>
      </c>
      <c r="Q11" s="147">
        <f t="shared" ref="Q11:Q29" si="0">E11+F11+N11</f>
        <v>24</v>
      </c>
      <c r="R11" s="397"/>
    </row>
    <row r="12" spans="1:18" s="40" customFormat="1" ht="12.75" x14ac:dyDescent="0.2">
      <c r="A12" s="332"/>
      <c r="B12" s="148" t="s">
        <v>147</v>
      </c>
      <c r="C12" s="328">
        <f>SUM(C10:C11)/2</f>
        <v>3.9</v>
      </c>
      <c r="D12" s="330">
        <v>100</v>
      </c>
      <c r="E12" s="326">
        <v>10</v>
      </c>
      <c r="F12" s="330">
        <v>9</v>
      </c>
      <c r="G12" s="330">
        <f t="shared" ref="G12:L12" si="1">SUM(G10:G11)/2</f>
        <v>100</v>
      </c>
      <c r="H12" s="330">
        <f t="shared" si="1"/>
        <v>8.5</v>
      </c>
      <c r="I12" s="330">
        <f t="shared" si="1"/>
        <v>131.5</v>
      </c>
      <c r="J12" s="330">
        <f t="shared" si="1"/>
        <v>194</v>
      </c>
      <c r="K12" s="330">
        <f t="shared" si="1"/>
        <v>43.875</v>
      </c>
      <c r="L12" s="328">
        <f t="shared" si="1"/>
        <v>1.5751642000000001</v>
      </c>
      <c r="M12" s="330">
        <v>100</v>
      </c>
      <c r="N12" s="326">
        <v>5</v>
      </c>
      <c r="O12" s="330">
        <f>SUM(O10:O11)/2</f>
        <v>3.2699999999999996</v>
      </c>
      <c r="P12" s="330">
        <f>SUM(P10:P11)/2</f>
        <v>713.5</v>
      </c>
      <c r="Q12" s="147">
        <f t="shared" si="0"/>
        <v>24</v>
      </c>
      <c r="R12" s="397"/>
    </row>
    <row r="13" spans="1:18" s="40" customFormat="1" ht="12.75" x14ac:dyDescent="0.2">
      <c r="A13" s="396">
        <v>3</v>
      </c>
      <c r="B13" s="87" t="s">
        <v>368</v>
      </c>
      <c r="C13" s="301">
        <v>4.3</v>
      </c>
      <c r="D13" s="300">
        <f ca="1">(C13*$D$13)/$C$13</f>
        <v>110.25641025641026</v>
      </c>
      <c r="E13" s="299">
        <v>12</v>
      </c>
      <c r="F13" s="299">
        <v>9</v>
      </c>
      <c r="G13" s="299">
        <v>100</v>
      </c>
      <c r="H13" s="299">
        <v>9</v>
      </c>
      <c r="I13" s="299">
        <v>132</v>
      </c>
      <c r="J13" s="545">
        <v>196</v>
      </c>
      <c r="K13" s="89">
        <v>45.43</v>
      </c>
      <c r="L13" s="301">
        <f>(((C13*92)/100)*K13)/100</f>
        <v>1.7972107999999998</v>
      </c>
      <c r="M13" s="300">
        <f ca="1">(L13*M$13)/L$13</f>
        <v>114.09672718564831</v>
      </c>
      <c r="N13" s="299">
        <v>6</v>
      </c>
      <c r="O13" s="549">
        <v>2.92</v>
      </c>
      <c r="P13" s="291">
        <v>708</v>
      </c>
      <c r="Q13" s="550">
        <f t="shared" si="0"/>
        <v>27</v>
      </c>
      <c r="R13" s="397"/>
    </row>
    <row r="14" spans="1:18" s="40" customFormat="1" ht="12.75" x14ac:dyDescent="0.2">
      <c r="A14" s="396">
        <v>4</v>
      </c>
      <c r="B14" s="87" t="s">
        <v>369</v>
      </c>
      <c r="C14" s="301">
        <v>4.3499999999999996</v>
      </c>
      <c r="D14" s="300">
        <f t="shared" ref="D14:D29" ca="1" si="2">(C14*$D$13)/$C$13</f>
        <v>111.53846153846153</v>
      </c>
      <c r="E14" s="299">
        <v>12</v>
      </c>
      <c r="F14" s="299">
        <v>9</v>
      </c>
      <c r="G14" s="299">
        <v>100</v>
      </c>
      <c r="H14" s="299">
        <v>8</v>
      </c>
      <c r="I14" s="299">
        <v>138</v>
      </c>
      <c r="J14" s="545">
        <v>198</v>
      </c>
      <c r="K14" s="89">
        <v>45.01</v>
      </c>
      <c r="L14" s="301">
        <f t="shared" ref="L14:L29" si="3">(((C14*92)/100)*K14)/100</f>
        <v>1.8013001999999998</v>
      </c>
      <c r="M14" s="300">
        <f t="shared" ref="M14:M29" ca="1" si="4">(L14*M$13)/L$13</f>
        <v>114.35634456395083</v>
      </c>
      <c r="N14" s="299">
        <v>6</v>
      </c>
      <c r="O14" s="549">
        <v>3</v>
      </c>
      <c r="P14" s="291">
        <v>707</v>
      </c>
      <c r="Q14" s="550">
        <f t="shared" si="0"/>
        <v>27</v>
      </c>
      <c r="R14" s="397"/>
    </row>
    <row r="15" spans="1:18" s="40" customFormat="1" ht="12.75" x14ac:dyDescent="0.2">
      <c r="A15" s="396">
        <v>5</v>
      </c>
      <c r="B15" s="87" t="s">
        <v>370</v>
      </c>
      <c r="C15" s="301">
        <v>4.4400000000000004</v>
      </c>
      <c r="D15" s="300">
        <f t="shared" ca="1" si="2"/>
        <v>113.84615384615387</v>
      </c>
      <c r="E15" s="299">
        <v>12</v>
      </c>
      <c r="F15" s="299">
        <v>9</v>
      </c>
      <c r="G15" s="299">
        <v>99</v>
      </c>
      <c r="H15" s="299">
        <v>9</v>
      </c>
      <c r="I15" s="299">
        <v>144</v>
      </c>
      <c r="J15" s="545">
        <v>198</v>
      </c>
      <c r="K15" s="89">
        <v>47.49</v>
      </c>
      <c r="L15" s="301">
        <f t="shared" si="3"/>
        <v>1.9398715200000003</v>
      </c>
      <c r="M15" s="300">
        <f t="shared" ca="1" si="4"/>
        <v>123.15360646210726</v>
      </c>
      <c r="N15" s="299">
        <v>7</v>
      </c>
      <c r="O15" s="549">
        <v>3.26</v>
      </c>
      <c r="P15" s="291">
        <v>697</v>
      </c>
      <c r="Q15" s="550">
        <f t="shared" si="0"/>
        <v>28</v>
      </c>
      <c r="R15" s="397"/>
    </row>
    <row r="16" spans="1:18" s="40" customFormat="1" ht="12.75" x14ac:dyDescent="0.2">
      <c r="A16" s="396">
        <v>6</v>
      </c>
      <c r="B16" s="87" t="s">
        <v>371</v>
      </c>
      <c r="C16" s="301">
        <v>4.05</v>
      </c>
      <c r="D16" s="300">
        <f t="shared" ca="1" si="2"/>
        <v>103.84615384615385</v>
      </c>
      <c r="E16" s="299">
        <v>10</v>
      </c>
      <c r="F16" s="299">
        <v>9</v>
      </c>
      <c r="G16" s="299">
        <v>100</v>
      </c>
      <c r="H16" s="299">
        <v>9</v>
      </c>
      <c r="I16" s="299">
        <v>148</v>
      </c>
      <c r="J16" s="545">
        <v>196</v>
      </c>
      <c r="K16" s="89">
        <v>47.79</v>
      </c>
      <c r="L16" s="301">
        <f t="shared" si="3"/>
        <v>1.7806553999999997</v>
      </c>
      <c r="M16" s="300">
        <f t="shared" ca="1" si="4"/>
        <v>113.04570025144042</v>
      </c>
      <c r="N16" s="299">
        <v>6</v>
      </c>
      <c r="O16" s="549">
        <v>3.97</v>
      </c>
      <c r="P16" s="291">
        <v>706</v>
      </c>
      <c r="Q16" s="550">
        <f t="shared" si="0"/>
        <v>25</v>
      </c>
      <c r="R16" s="397"/>
    </row>
    <row r="17" spans="1:18" s="40" customFormat="1" ht="14.25" customHeight="1" x14ac:dyDescent="0.2">
      <c r="A17" s="396">
        <v>7</v>
      </c>
      <c r="B17" s="384" t="s">
        <v>615</v>
      </c>
      <c r="C17" s="301">
        <v>4.7</v>
      </c>
      <c r="D17" s="300">
        <f t="shared" ca="1" si="2"/>
        <v>120.51282051282051</v>
      </c>
      <c r="E17" s="299"/>
      <c r="F17" s="299">
        <v>9</v>
      </c>
      <c r="G17" s="299">
        <v>99</v>
      </c>
      <c r="H17" s="299">
        <v>8</v>
      </c>
      <c r="I17" s="299">
        <v>137</v>
      </c>
      <c r="J17" s="545">
        <v>196</v>
      </c>
      <c r="K17" s="89">
        <v>48.45</v>
      </c>
      <c r="L17" s="301">
        <f t="shared" si="3"/>
        <v>2.0949780000000002</v>
      </c>
      <c r="M17" s="300">
        <f t="shared" ca="1" si="4"/>
        <v>133.0006103490671</v>
      </c>
      <c r="N17" s="299"/>
      <c r="O17" s="549">
        <v>3.43</v>
      </c>
      <c r="P17" s="291">
        <v>687</v>
      </c>
      <c r="Q17" s="550">
        <f t="shared" si="0"/>
        <v>9</v>
      </c>
      <c r="R17" s="397" t="s">
        <v>702</v>
      </c>
    </row>
    <row r="18" spans="1:18" s="40" customFormat="1" ht="12.75" x14ac:dyDescent="0.2">
      <c r="A18" s="396">
        <v>8</v>
      </c>
      <c r="B18" s="384" t="s">
        <v>614</v>
      </c>
      <c r="C18" s="301">
        <v>3.88</v>
      </c>
      <c r="D18" s="300">
        <f t="shared" ca="1" si="2"/>
        <v>99.487179487179489</v>
      </c>
      <c r="E18" s="299"/>
      <c r="F18" s="299">
        <v>9</v>
      </c>
      <c r="G18" s="299">
        <v>100</v>
      </c>
      <c r="H18" s="299">
        <v>9</v>
      </c>
      <c r="I18" s="299">
        <v>139</v>
      </c>
      <c r="J18" s="545">
        <v>194</v>
      </c>
      <c r="K18" s="89">
        <v>44.67</v>
      </c>
      <c r="L18" s="301">
        <f t="shared" si="3"/>
        <v>1.5945403200000001</v>
      </c>
      <c r="M18" s="300">
        <f t="shared" ca="1" si="4"/>
        <v>101.23010159829687</v>
      </c>
      <c r="N18" s="299"/>
      <c r="O18" s="549">
        <v>2.91</v>
      </c>
      <c r="P18" s="291">
        <v>720</v>
      </c>
      <c r="Q18" s="550">
        <f t="shared" si="0"/>
        <v>9</v>
      </c>
      <c r="R18" s="397" t="s">
        <v>702</v>
      </c>
    </row>
    <row r="19" spans="1:18" s="40" customFormat="1" ht="12.75" x14ac:dyDescent="0.2">
      <c r="A19" s="396">
        <v>9</v>
      </c>
      <c r="B19" s="87" t="s">
        <v>372</v>
      </c>
      <c r="C19" s="301">
        <v>4.1900000000000004</v>
      </c>
      <c r="D19" s="300">
        <f t="shared" ca="1" si="2"/>
        <v>107.43589743589746</v>
      </c>
      <c r="E19" s="299">
        <v>12</v>
      </c>
      <c r="F19" s="299">
        <v>9</v>
      </c>
      <c r="G19" s="299">
        <v>100</v>
      </c>
      <c r="H19" s="299">
        <v>9</v>
      </c>
      <c r="I19" s="299">
        <v>143</v>
      </c>
      <c r="J19" s="545">
        <v>196</v>
      </c>
      <c r="K19" s="89">
        <v>46.88</v>
      </c>
      <c r="L19" s="301">
        <f t="shared" si="3"/>
        <v>1.8071302400000002</v>
      </c>
      <c r="M19" s="300">
        <f t="shared" ca="1" si="4"/>
        <v>114.72646724703368</v>
      </c>
      <c r="N19" s="299">
        <v>6</v>
      </c>
      <c r="O19" s="549">
        <v>4.05</v>
      </c>
      <c r="P19" s="291">
        <v>693</v>
      </c>
      <c r="Q19" s="550">
        <f t="shared" si="0"/>
        <v>27</v>
      </c>
      <c r="R19" s="397"/>
    </row>
    <row r="20" spans="1:18" s="40" customFormat="1" ht="12.75" x14ac:dyDescent="0.2">
      <c r="A20" s="396">
        <v>10</v>
      </c>
      <c r="B20" s="87" t="s">
        <v>373</v>
      </c>
      <c r="C20" s="301">
        <v>5.12</v>
      </c>
      <c r="D20" s="300">
        <f t="shared" ca="1" si="2"/>
        <v>131.2820512820513</v>
      </c>
      <c r="E20" s="299">
        <v>16</v>
      </c>
      <c r="F20" s="299">
        <v>9</v>
      </c>
      <c r="G20" s="299">
        <v>100</v>
      </c>
      <c r="H20" s="299">
        <v>9</v>
      </c>
      <c r="I20" s="299">
        <v>135</v>
      </c>
      <c r="J20" s="545">
        <v>196</v>
      </c>
      <c r="K20" s="302">
        <v>47.12</v>
      </c>
      <c r="L20" s="301">
        <f t="shared" si="3"/>
        <v>2.2195404799999996</v>
      </c>
      <c r="M20" s="300">
        <f t="shared" ca="1" si="4"/>
        <v>140.9085148075356</v>
      </c>
      <c r="N20" s="299">
        <v>9</v>
      </c>
      <c r="O20" s="549">
        <v>3.48</v>
      </c>
      <c r="P20" s="300">
        <v>709</v>
      </c>
      <c r="Q20" s="550">
        <f t="shared" si="0"/>
        <v>34</v>
      </c>
      <c r="R20" s="397"/>
    </row>
    <row r="21" spans="1:18" s="40" customFormat="1" ht="12.75" x14ac:dyDescent="0.2">
      <c r="A21" s="396">
        <v>11</v>
      </c>
      <c r="B21" s="551" t="s">
        <v>204</v>
      </c>
      <c r="C21" s="301">
        <v>5.21</v>
      </c>
      <c r="D21" s="300">
        <f t="shared" ca="1" si="2"/>
        <v>133.58974358974359</v>
      </c>
      <c r="E21" s="299">
        <v>16</v>
      </c>
      <c r="F21" s="299">
        <v>9</v>
      </c>
      <c r="G21" s="299">
        <v>100</v>
      </c>
      <c r="H21" s="299">
        <v>7</v>
      </c>
      <c r="I21" s="299">
        <v>139</v>
      </c>
      <c r="J21" s="545">
        <v>196</v>
      </c>
      <c r="K21" s="89">
        <v>44.95</v>
      </c>
      <c r="L21" s="301">
        <f t="shared" si="3"/>
        <v>2.1545434000000001</v>
      </c>
      <c r="M21" s="300">
        <f t="shared" ca="1" si="4"/>
        <v>136.78214626767164</v>
      </c>
      <c r="N21" s="299">
        <v>9</v>
      </c>
      <c r="O21" s="549">
        <v>3.9</v>
      </c>
      <c r="P21" s="291">
        <v>717</v>
      </c>
      <c r="Q21" s="550">
        <f t="shared" si="0"/>
        <v>34</v>
      </c>
      <c r="R21" s="397"/>
    </row>
    <row r="22" spans="1:18" s="40" customFormat="1" ht="12.75" x14ac:dyDescent="0.2">
      <c r="A22" s="396">
        <v>12</v>
      </c>
      <c r="B22" s="551" t="s">
        <v>205</v>
      </c>
      <c r="C22" s="301">
        <v>4.05</v>
      </c>
      <c r="D22" s="300">
        <f t="shared" ca="1" si="2"/>
        <v>103.84615384615385</v>
      </c>
      <c r="E22" s="299">
        <v>10</v>
      </c>
      <c r="F22" s="299">
        <v>9</v>
      </c>
      <c r="G22" s="299">
        <v>99</v>
      </c>
      <c r="H22" s="299">
        <v>9</v>
      </c>
      <c r="I22" s="299">
        <v>140</v>
      </c>
      <c r="J22" s="545">
        <v>194</v>
      </c>
      <c r="K22" s="89">
        <v>43.51</v>
      </c>
      <c r="L22" s="301">
        <f t="shared" si="3"/>
        <v>1.6211825999999996</v>
      </c>
      <c r="M22" s="300">
        <f t="shared" ca="1" si="4"/>
        <v>102.92149859678118</v>
      </c>
      <c r="N22" s="299">
        <v>5</v>
      </c>
      <c r="O22" s="549">
        <v>3.61</v>
      </c>
      <c r="P22" s="291">
        <v>715</v>
      </c>
      <c r="Q22" s="550">
        <f t="shared" si="0"/>
        <v>24</v>
      </c>
      <c r="R22" s="397"/>
    </row>
    <row r="23" spans="1:18" s="40" customFormat="1" ht="12.75" x14ac:dyDescent="0.2">
      <c r="A23" s="396">
        <v>13</v>
      </c>
      <c r="B23" s="551" t="s">
        <v>206</v>
      </c>
      <c r="C23" s="301">
        <v>3.9</v>
      </c>
      <c r="D23" s="300">
        <f t="shared" ca="1" si="2"/>
        <v>100</v>
      </c>
      <c r="E23" s="299">
        <v>10</v>
      </c>
      <c r="F23" s="299">
        <v>9</v>
      </c>
      <c r="G23" s="299">
        <v>100</v>
      </c>
      <c r="H23" s="299">
        <v>9</v>
      </c>
      <c r="I23" s="299">
        <v>144</v>
      </c>
      <c r="J23" s="545">
        <v>198</v>
      </c>
      <c r="K23" s="89">
        <v>46.82</v>
      </c>
      <c r="L23" s="301">
        <f t="shared" si="3"/>
        <v>1.6799016</v>
      </c>
      <c r="M23" s="300">
        <f t="shared" ca="1" si="4"/>
        <v>106.6493004348372</v>
      </c>
      <c r="N23" s="299">
        <v>6</v>
      </c>
      <c r="O23" s="549">
        <v>3.02</v>
      </c>
      <c r="P23" s="291">
        <v>706</v>
      </c>
      <c r="Q23" s="550">
        <f t="shared" si="0"/>
        <v>25</v>
      </c>
      <c r="R23" s="397"/>
    </row>
    <row r="24" spans="1:18" s="40" customFormat="1" ht="12.75" x14ac:dyDescent="0.2">
      <c r="A24" s="396">
        <v>14</v>
      </c>
      <c r="B24" s="551" t="s">
        <v>207</v>
      </c>
      <c r="C24" s="301">
        <v>3.79</v>
      </c>
      <c r="D24" s="300">
        <f t="shared" ca="1" si="2"/>
        <v>97.179487179487182</v>
      </c>
      <c r="E24" s="299">
        <v>10</v>
      </c>
      <c r="F24" s="299">
        <v>9</v>
      </c>
      <c r="G24" s="299">
        <v>99</v>
      </c>
      <c r="H24" s="299">
        <v>9</v>
      </c>
      <c r="I24" s="299">
        <v>140</v>
      </c>
      <c r="J24" s="545">
        <v>196</v>
      </c>
      <c r="K24" s="89">
        <v>45.14</v>
      </c>
      <c r="L24" s="301">
        <f t="shared" si="3"/>
        <v>1.5739415200000002</v>
      </c>
      <c r="M24" s="300">
        <f t="shared" ca="1" si="4"/>
        <v>99.922377616251055</v>
      </c>
      <c r="N24" s="299">
        <v>5</v>
      </c>
      <c r="O24" s="549">
        <v>3.21</v>
      </c>
      <c r="P24" s="291">
        <v>712</v>
      </c>
      <c r="Q24" s="550">
        <f t="shared" si="0"/>
        <v>24</v>
      </c>
      <c r="R24" s="397"/>
    </row>
    <row r="25" spans="1:18" s="40" customFormat="1" ht="12.75" x14ac:dyDescent="0.2">
      <c r="A25" s="396">
        <v>15</v>
      </c>
      <c r="B25" s="551" t="s">
        <v>208</v>
      </c>
      <c r="C25" s="301">
        <v>3.98</v>
      </c>
      <c r="D25" s="300">
        <f t="shared" ca="1" si="2"/>
        <v>102.05128205128206</v>
      </c>
      <c r="E25" s="299">
        <v>10</v>
      </c>
      <c r="F25" s="299">
        <v>9</v>
      </c>
      <c r="G25" s="299">
        <v>100</v>
      </c>
      <c r="H25" s="299">
        <v>9</v>
      </c>
      <c r="I25" s="299">
        <v>138</v>
      </c>
      <c r="J25" s="545">
        <v>198</v>
      </c>
      <c r="K25" s="89">
        <v>47.59</v>
      </c>
      <c r="L25" s="301">
        <f t="shared" si="3"/>
        <v>1.7425554400000005</v>
      </c>
      <c r="M25" s="300">
        <f t="shared" ca="1" si="4"/>
        <v>110.62690734083471</v>
      </c>
      <c r="N25" s="299">
        <v>6</v>
      </c>
      <c r="O25" s="549">
        <v>3.14</v>
      </c>
      <c r="P25" s="291">
        <v>699</v>
      </c>
      <c r="Q25" s="550">
        <f t="shared" si="0"/>
        <v>25</v>
      </c>
      <c r="R25" s="397"/>
    </row>
    <row r="26" spans="1:18" s="40" customFormat="1" ht="12.75" x14ac:dyDescent="0.2">
      <c r="A26" s="396">
        <v>16</v>
      </c>
      <c r="B26" s="551" t="s">
        <v>209</v>
      </c>
      <c r="C26" s="301">
        <v>3.89</v>
      </c>
      <c r="D26" s="300">
        <f t="shared" ca="1" si="2"/>
        <v>99.743589743589752</v>
      </c>
      <c r="E26" s="299">
        <v>10</v>
      </c>
      <c r="F26" s="299">
        <v>9</v>
      </c>
      <c r="G26" s="299">
        <v>100</v>
      </c>
      <c r="H26" s="299">
        <v>8</v>
      </c>
      <c r="I26" s="299">
        <v>129</v>
      </c>
      <c r="J26" s="545">
        <v>196</v>
      </c>
      <c r="K26" s="89">
        <v>48</v>
      </c>
      <c r="L26" s="301">
        <f t="shared" si="3"/>
        <v>1.717824</v>
      </c>
      <c r="M26" s="300">
        <f t="shared" ca="1" si="4"/>
        <v>109.05682086984962</v>
      </c>
      <c r="N26" s="299">
        <v>6</v>
      </c>
      <c r="O26" s="549">
        <v>3.8</v>
      </c>
      <c r="P26" s="291">
        <v>706</v>
      </c>
      <c r="Q26" s="550">
        <f t="shared" si="0"/>
        <v>25</v>
      </c>
      <c r="R26" s="397"/>
    </row>
    <row r="27" spans="1:18" s="40" customFormat="1" ht="12.75" x14ac:dyDescent="0.2">
      <c r="A27" s="396">
        <v>17</v>
      </c>
      <c r="B27" s="551" t="s">
        <v>210</v>
      </c>
      <c r="C27" s="301">
        <v>4.68</v>
      </c>
      <c r="D27" s="300">
        <f t="shared" ca="1" si="2"/>
        <v>120</v>
      </c>
      <c r="E27" s="299">
        <v>14</v>
      </c>
      <c r="F27" s="299">
        <v>9</v>
      </c>
      <c r="G27" s="299">
        <v>100</v>
      </c>
      <c r="H27" s="299">
        <v>9</v>
      </c>
      <c r="I27" s="299">
        <v>134</v>
      </c>
      <c r="J27" s="545">
        <v>196</v>
      </c>
      <c r="K27" s="89">
        <v>46.24</v>
      </c>
      <c r="L27" s="301">
        <f t="shared" si="3"/>
        <v>1.9909094399999998</v>
      </c>
      <c r="M27" s="300">
        <f t="shared" ca="1" si="4"/>
        <v>126.39377151918509</v>
      </c>
      <c r="N27" s="299">
        <v>8</v>
      </c>
      <c r="O27" s="549">
        <v>4.01</v>
      </c>
      <c r="P27" s="291">
        <v>714</v>
      </c>
      <c r="Q27" s="550">
        <f t="shared" si="0"/>
        <v>31</v>
      </c>
      <c r="R27" s="397"/>
    </row>
    <row r="28" spans="1:18" s="40" customFormat="1" ht="12.75" x14ac:dyDescent="0.2">
      <c r="A28" s="396">
        <v>18</v>
      </c>
      <c r="B28" s="552" t="s">
        <v>374</v>
      </c>
      <c r="C28" s="301">
        <v>4.46</v>
      </c>
      <c r="D28" s="300">
        <f t="shared" ca="1" si="2"/>
        <v>114.35897435897436</v>
      </c>
      <c r="E28" s="299">
        <v>12</v>
      </c>
      <c r="F28" s="299">
        <v>9</v>
      </c>
      <c r="G28" s="299">
        <v>100</v>
      </c>
      <c r="H28" s="299">
        <v>9</v>
      </c>
      <c r="I28" s="299">
        <v>121</v>
      </c>
      <c r="J28" s="545">
        <v>198</v>
      </c>
      <c r="K28" s="89">
        <v>44.9</v>
      </c>
      <c r="L28" s="301">
        <f t="shared" si="3"/>
        <v>1.8423368</v>
      </c>
      <c r="M28" s="300">
        <f t="shared" ca="1" si="4"/>
        <v>116.96157137141637</v>
      </c>
      <c r="N28" s="299">
        <v>7</v>
      </c>
      <c r="O28" s="549">
        <v>3.45</v>
      </c>
      <c r="P28" s="291">
        <v>706</v>
      </c>
      <c r="Q28" s="550">
        <f t="shared" si="0"/>
        <v>28</v>
      </c>
      <c r="R28" s="397" t="s">
        <v>115</v>
      </c>
    </row>
    <row r="29" spans="1:18" s="40" customFormat="1" ht="12.75" x14ac:dyDescent="0.2">
      <c r="A29" s="396">
        <v>19</v>
      </c>
      <c r="B29" s="552" t="s">
        <v>375</v>
      </c>
      <c r="C29" s="301">
        <v>3.8</v>
      </c>
      <c r="D29" s="300">
        <f t="shared" ca="1" si="2"/>
        <v>97.435897435897445</v>
      </c>
      <c r="E29" s="299">
        <v>10</v>
      </c>
      <c r="F29" s="299">
        <v>9</v>
      </c>
      <c r="G29" s="299">
        <v>99</v>
      </c>
      <c r="H29" s="299">
        <v>9</v>
      </c>
      <c r="I29" s="299">
        <v>108</v>
      </c>
      <c r="J29" s="545">
        <v>198</v>
      </c>
      <c r="K29" s="89">
        <v>46.07</v>
      </c>
      <c r="L29" s="301">
        <f t="shared" si="3"/>
        <v>1.6106071999999998</v>
      </c>
      <c r="M29" s="300">
        <f t="shared" ca="1" si="4"/>
        <v>102.25011462297071</v>
      </c>
      <c r="N29" s="299">
        <v>5</v>
      </c>
      <c r="O29" s="549">
        <v>3.71</v>
      </c>
      <c r="P29" s="291">
        <v>710</v>
      </c>
      <c r="Q29" s="550">
        <f t="shared" si="0"/>
        <v>24</v>
      </c>
      <c r="R29" s="397"/>
    </row>
    <row r="30" spans="1:18" s="40" customFormat="1" ht="12.75" x14ac:dyDescent="0.2">
      <c r="A30" s="397"/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</row>
    <row r="31" spans="1:18" s="40" customFormat="1" ht="12.75" x14ac:dyDescent="0.2">
      <c r="A31" s="470" t="s">
        <v>141</v>
      </c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</row>
    <row r="32" spans="1:18" s="40" customFormat="1" ht="12.75" x14ac:dyDescent="0.2">
      <c r="A32" s="332">
        <v>1</v>
      </c>
      <c r="B32" s="332" t="s">
        <v>166</v>
      </c>
      <c r="C32" s="328">
        <v>4.78</v>
      </c>
      <c r="D32" s="326">
        <v>100</v>
      </c>
      <c r="E32" s="326">
        <v>10</v>
      </c>
      <c r="F32" s="330">
        <v>9</v>
      </c>
      <c r="G32" s="330">
        <v>99</v>
      </c>
      <c r="H32" s="331">
        <v>9</v>
      </c>
      <c r="I32" s="330">
        <v>141</v>
      </c>
      <c r="J32" s="326">
        <v>209</v>
      </c>
      <c r="K32" s="329">
        <v>47.55</v>
      </c>
      <c r="L32" s="328">
        <f t="shared" ref="L32" si="5">(((C32*92)/100)*K32)/100</f>
        <v>2.0910588000000003</v>
      </c>
      <c r="M32" s="326">
        <v>100</v>
      </c>
      <c r="N32" s="326">
        <v>5</v>
      </c>
      <c r="O32" s="329">
        <v>4.28</v>
      </c>
      <c r="P32" s="330">
        <v>674</v>
      </c>
      <c r="Q32" s="330">
        <f>(E32+F32+N32)</f>
        <v>24</v>
      </c>
      <c r="R32" s="397"/>
    </row>
    <row r="33" spans="1:18" s="40" customFormat="1" ht="12.75" x14ac:dyDescent="0.2">
      <c r="A33" s="332">
        <v>2</v>
      </c>
      <c r="B33" s="148" t="s">
        <v>203</v>
      </c>
      <c r="C33" s="328">
        <v>5.56</v>
      </c>
      <c r="D33" s="330">
        <v>100</v>
      </c>
      <c r="E33" s="326">
        <v>10</v>
      </c>
      <c r="F33" s="326">
        <v>9</v>
      </c>
      <c r="G33" s="330">
        <v>95</v>
      </c>
      <c r="H33" s="331">
        <v>9</v>
      </c>
      <c r="I33" s="330">
        <v>152</v>
      </c>
      <c r="J33" s="326">
        <v>205</v>
      </c>
      <c r="K33" s="329">
        <v>49.49</v>
      </c>
      <c r="L33" s="328">
        <f>(((C33*92)/100)*K33)/100</f>
        <v>2.53151248</v>
      </c>
      <c r="M33" s="330">
        <v>100</v>
      </c>
      <c r="N33" s="326">
        <v>5</v>
      </c>
      <c r="O33" s="329">
        <v>4.3499999999999996</v>
      </c>
      <c r="P33" s="330">
        <v>675</v>
      </c>
      <c r="Q33" s="330">
        <f t="shared" ref="Q33" si="6">(E33+F33+N33)</f>
        <v>24</v>
      </c>
      <c r="R33" s="397"/>
    </row>
    <row r="34" spans="1:18" s="40" customFormat="1" ht="12.75" customHeight="1" x14ac:dyDescent="0.2">
      <c r="A34" s="332"/>
      <c r="B34" s="148" t="s">
        <v>147</v>
      </c>
      <c r="C34" s="328">
        <f>(C32+C33)/2</f>
        <v>5.17</v>
      </c>
      <c r="D34" s="330">
        <f>(D32+D33)/2</f>
        <v>100</v>
      </c>
      <c r="E34" s="326">
        <v>10</v>
      </c>
      <c r="F34" s="330">
        <v>9</v>
      </c>
      <c r="G34" s="330">
        <f>(G32+G33)/2</f>
        <v>97</v>
      </c>
      <c r="H34" s="330">
        <f t="shared" ref="H34:J34" si="7">(H32+H33)/2</f>
        <v>9</v>
      </c>
      <c r="I34" s="330">
        <f>(I32+I33)/2</f>
        <v>146.5</v>
      </c>
      <c r="J34" s="330">
        <f t="shared" si="7"/>
        <v>207</v>
      </c>
      <c r="K34" s="329">
        <f>(K32+K33)/2</f>
        <v>48.519999999999996</v>
      </c>
      <c r="L34" s="328">
        <f t="shared" ref="L34:P34" si="8">(L32+L33)/2</f>
        <v>2.3112856400000004</v>
      </c>
      <c r="M34" s="330">
        <f t="shared" si="8"/>
        <v>100</v>
      </c>
      <c r="N34" s="330">
        <v>5</v>
      </c>
      <c r="O34" s="329">
        <f>(O32+O33)/2</f>
        <v>4.3149999999999995</v>
      </c>
      <c r="P34" s="330">
        <f t="shared" si="8"/>
        <v>674.5</v>
      </c>
      <c r="Q34" s="330">
        <f>(E34+F34+N34)</f>
        <v>24</v>
      </c>
      <c r="R34" s="397"/>
    </row>
    <row r="35" spans="1:18" s="40" customFormat="1" ht="12.75" customHeight="1" x14ac:dyDescent="0.2">
      <c r="A35" s="396">
        <v>3</v>
      </c>
      <c r="B35" s="87" t="s">
        <v>368</v>
      </c>
      <c r="C35" s="301">
        <v>5.28</v>
      </c>
      <c r="D35" s="300">
        <f ca="1">(C35*D$35)/C$35</f>
        <v>102.12765957446808</v>
      </c>
      <c r="E35" s="299">
        <v>10</v>
      </c>
      <c r="F35" s="300">
        <v>9</v>
      </c>
      <c r="G35" s="300">
        <v>93</v>
      </c>
      <c r="H35" s="300">
        <v>9</v>
      </c>
      <c r="I35" s="300">
        <v>147</v>
      </c>
      <c r="J35" s="300">
        <v>209</v>
      </c>
      <c r="K35" s="302">
        <v>49</v>
      </c>
      <c r="L35" s="301">
        <f>(((C35*92)/100)*K35)/100</f>
        <v>2.3802240000000001</v>
      </c>
      <c r="M35" s="300">
        <f ca="1">(L35*M$35)/L$35</f>
        <v>102.98268456338437</v>
      </c>
      <c r="N35" s="300">
        <v>5</v>
      </c>
      <c r="O35" s="302">
        <v>3.8</v>
      </c>
      <c r="P35" s="300">
        <v>673</v>
      </c>
      <c r="Q35" s="300">
        <f>(E35+F35+N35)</f>
        <v>24</v>
      </c>
      <c r="R35" s="397"/>
    </row>
    <row r="36" spans="1:18" s="40" customFormat="1" ht="12.75" customHeight="1" x14ac:dyDescent="0.2">
      <c r="A36" s="396">
        <v>4</v>
      </c>
      <c r="B36" s="87" t="s">
        <v>369</v>
      </c>
      <c r="C36" s="301">
        <v>5.25</v>
      </c>
      <c r="D36" s="300">
        <f t="shared" ref="D36:D51" ca="1" si="9">(C36*D$35)/C$35</f>
        <v>101.54738878143134</v>
      </c>
      <c r="E36" s="299">
        <v>10</v>
      </c>
      <c r="F36" s="300">
        <v>9</v>
      </c>
      <c r="G36" s="300">
        <v>98</v>
      </c>
      <c r="H36" s="300">
        <v>9</v>
      </c>
      <c r="I36" s="300">
        <v>137</v>
      </c>
      <c r="J36" s="300">
        <v>209</v>
      </c>
      <c r="K36" s="302">
        <v>48</v>
      </c>
      <c r="L36" s="301">
        <f t="shared" ref="L36:L51" si="10">(((C36*92)/100)*K36)/100</f>
        <v>2.3184</v>
      </c>
      <c r="M36" s="300">
        <f t="shared" ref="M36:M51" ca="1" si="11">(L36*M$35)/L$35</f>
        <v>100.30780963966011</v>
      </c>
      <c r="N36" s="300">
        <v>5</v>
      </c>
      <c r="O36" s="302">
        <v>4.3</v>
      </c>
      <c r="P36" s="300">
        <v>668</v>
      </c>
      <c r="Q36" s="300">
        <f t="shared" ref="Q36:Q51" si="12">(E36+F36+N36)</f>
        <v>24</v>
      </c>
      <c r="R36" s="397"/>
    </row>
    <row r="37" spans="1:18" s="40" customFormat="1" ht="12.75" customHeight="1" x14ac:dyDescent="0.2">
      <c r="A37" s="396">
        <v>5</v>
      </c>
      <c r="B37" s="87" t="s">
        <v>370</v>
      </c>
      <c r="C37" s="301">
        <v>5.16</v>
      </c>
      <c r="D37" s="300">
        <f t="shared" ca="1" si="9"/>
        <v>99.806576402321085</v>
      </c>
      <c r="E37" s="299">
        <v>10</v>
      </c>
      <c r="F37" s="300">
        <v>8</v>
      </c>
      <c r="G37" s="300">
        <v>90</v>
      </c>
      <c r="H37" s="300">
        <v>9</v>
      </c>
      <c r="I37" s="300">
        <v>147</v>
      </c>
      <c r="J37" s="300">
        <v>209</v>
      </c>
      <c r="K37" s="302">
        <v>50.35</v>
      </c>
      <c r="L37" s="301">
        <f t="shared" si="10"/>
        <v>2.3902152000000001</v>
      </c>
      <c r="M37" s="300">
        <f t="shared" ca="1" si="11"/>
        <v>103.41496345730766</v>
      </c>
      <c r="N37" s="300">
        <v>5</v>
      </c>
      <c r="O37" s="302">
        <v>4.5</v>
      </c>
      <c r="P37" s="300">
        <v>672</v>
      </c>
      <c r="Q37" s="300">
        <f t="shared" si="12"/>
        <v>23</v>
      </c>
      <c r="R37" s="397"/>
    </row>
    <row r="38" spans="1:18" s="40" customFormat="1" ht="12.75" customHeight="1" x14ac:dyDescent="0.2">
      <c r="A38" s="396">
        <v>6</v>
      </c>
      <c r="B38" s="87" t="s">
        <v>371</v>
      </c>
      <c r="C38" s="301">
        <v>4.96</v>
      </c>
      <c r="D38" s="300">
        <f t="shared" ca="1" si="9"/>
        <v>95.938104448742749</v>
      </c>
      <c r="E38" s="299">
        <v>10</v>
      </c>
      <c r="F38" s="300">
        <v>8</v>
      </c>
      <c r="G38" s="300">
        <v>97</v>
      </c>
      <c r="H38" s="300">
        <v>9</v>
      </c>
      <c r="I38" s="300">
        <v>153</v>
      </c>
      <c r="J38" s="300">
        <v>209</v>
      </c>
      <c r="K38" s="302">
        <v>50.39</v>
      </c>
      <c r="L38" s="301">
        <f t="shared" si="10"/>
        <v>2.29939648</v>
      </c>
      <c r="M38" s="300">
        <f t="shared" ca="1" si="11"/>
        <v>99.485604038105805</v>
      </c>
      <c r="N38" s="300">
        <v>5</v>
      </c>
      <c r="O38" s="302">
        <v>4.2</v>
      </c>
      <c r="P38" s="300">
        <v>672</v>
      </c>
      <c r="Q38" s="300">
        <f t="shared" si="12"/>
        <v>23</v>
      </c>
      <c r="R38" s="397"/>
    </row>
    <row r="39" spans="1:18" s="40" customFormat="1" ht="12.75" customHeight="1" x14ac:dyDescent="0.2">
      <c r="A39" s="396">
        <v>7</v>
      </c>
      <c r="B39" s="384" t="s">
        <v>615</v>
      </c>
      <c r="C39" s="301">
        <v>5.7</v>
      </c>
      <c r="D39" s="300">
        <f t="shared" ca="1" si="9"/>
        <v>110.2514506769826</v>
      </c>
      <c r="E39" s="299"/>
      <c r="F39" s="300">
        <v>9</v>
      </c>
      <c r="G39" s="300">
        <v>100</v>
      </c>
      <c r="H39" s="300">
        <v>9</v>
      </c>
      <c r="I39" s="300">
        <v>148</v>
      </c>
      <c r="J39" s="300">
        <v>209</v>
      </c>
      <c r="K39" s="302">
        <v>51.82</v>
      </c>
      <c r="L39" s="301">
        <f t="shared" si="10"/>
        <v>2.7174407999999999</v>
      </c>
      <c r="M39" s="300">
        <f t="shared" ca="1" si="11"/>
        <v>117.57269430359112</v>
      </c>
      <c r="N39" s="300"/>
      <c r="O39" s="302">
        <v>4.0999999999999996</v>
      </c>
      <c r="P39" s="300">
        <v>650</v>
      </c>
      <c r="Q39" s="300">
        <f t="shared" si="12"/>
        <v>9</v>
      </c>
      <c r="R39" s="397" t="s">
        <v>702</v>
      </c>
    </row>
    <row r="40" spans="1:18" s="40" customFormat="1" ht="12.75" customHeight="1" x14ac:dyDescent="0.2">
      <c r="A40" s="396">
        <v>8</v>
      </c>
      <c r="B40" s="384" t="s">
        <v>614</v>
      </c>
      <c r="C40" s="301">
        <v>4.0599999999999996</v>
      </c>
      <c r="D40" s="300">
        <f t="shared" ca="1" si="9"/>
        <v>78.529980657640223</v>
      </c>
      <c r="E40" s="299"/>
      <c r="F40" s="300">
        <v>9</v>
      </c>
      <c r="G40" s="300">
        <v>93</v>
      </c>
      <c r="H40" s="300">
        <v>9</v>
      </c>
      <c r="I40" s="300">
        <v>149</v>
      </c>
      <c r="J40" s="300">
        <v>209</v>
      </c>
      <c r="K40" s="302">
        <v>49.22</v>
      </c>
      <c r="L40" s="301">
        <f t="shared" si="10"/>
        <v>1.83846544</v>
      </c>
      <c r="M40" s="300">
        <f t="shared" ca="1" si="11"/>
        <v>79.542978513032239</v>
      </c>
      <c r="N40" s="300"/>
      <c r="O40" s="302">
        <v>3.9</v>
      </c>
      <c r="P40" s="300">
        <v>691</v>
      </c>
      <c r="Q40" s="300">
        <f t="shared" si="12"/>
        <v>9</v>
      </c>
      <c r="R40" s="397" t="s">
        <v>702</v>
      </c>
    </row>
    <row r="41" spans="1:18" s="40" customFormat="1" ht="12.75" customHeight="1" x14ac:dyDescent="0.2">
      <c r="A41" s="396">
        <v>9</v>
      </c>
      <c r="B41" s="87" t="s">
        <v>372</v>
      </c>
      <c r="C41" s="301">
        <v>4.7699999999999996</v>
      </c>
      <c r="D41" s="300">
        <f t="shared" ca="1" si="9"/>
        <v>92.263056092843314</v>
      </c>
      <c r="E41" s="299">
        <v>8</v>
      </c>
      <c r="F41" s="300">
        <v>9</v>
      </c>
      <c r="G41" s="300">
        <v>93</v>
      </c>
      <c r="H41" s="300">
        <v>9</v>
      </c>
      <c r="I41" s="300">
        <v>150</v>
      </c>
      <c r="J41" s="300">
        <v>209</v>
      </c>
      <c r="K41" s="302">
        <v>50.11</v>
      </c>
      <c r="L41" s="301">
        <f t="shared" si="10"/>
        <v>2.1990272399999999</v>
      </c>
      <c r="M41" s="300">
        <f t="shared" ca="1" si="11"/>
        <v>95.143032169749461</v>
      </c>
      <c r="N41" s="300">
        <v>4</v>
      </c>
      <c r="O41" s="302">
        <v>5</v>
      </c>
      <c r="P41" s="300">
        <v>662</v>
      </c>
      <c r="Q41" s="300">
        <f t="shared" si="12"/>
        <v>21</v>
      </c>
      <c r="R41" s="397"/>
    </row>
    <row r="42" spans="1:18" s="40" customFormat="1" ht="12.75" customHeight="1" x14ac:dyDescent="0.2">
      <c r="A42" s="396">
        <v>10</v>
      </c>
      <c r="B42" s="87" t="s">
        <v>373</v>
      </c>
      <c r="C42" s="301">
        <v>5.55</v>
      </c>
      <c r="D42" s="300">
        <f t="shared" ca="1" si="9"/>
        <v>107.35009671179884</v>
      </c>
      <c r="E42" s="299">
        <v>12</v>
      </c>
      <c r="F42" s="300">
        <v>9</v>
      </c>
      <c r="G42" s="300">
        <v>94</v>
      </c>
      <c r="H42" s="300">
        <v>9</v>
      </c>
      <c r="I42" s="300">
        <v>151</v>
      </c>
      <c r="J42" s="300">
        <v>211</v>
      </c>
      <c r="K42" s="302">
        <v>50.48</v>
      </c>
      <c r="L42" s="301">
        <f t="shared" si="10"/>
        <v>2.5775087999999999</v>
      </c>
      <c r="M42" s="300">
        <f t="shared" ca="1" si="11"/>
        <v>111.51840150748306</v>
      </c>
      <c r="N42" s="300">
        <v>6</v>
      </c>
      <c r="O42" s="302">
        <v>4.5999999999999996</v>
      </c>
      <c r="P42" s="300">
        <v>677</v>
      </c>
      <c r="Q42" s="300">
        <f t="shared" si="12"/>
        <v>27</v>
      </c>
      <c r="R42" s="397"/>
    </row>
    <row r="43" spans="1:18" s="40" customFormat="1" ht="12.75" customHeight="1" x14ac:dyDescent="0.2">
      <c r="A43" s="396">
        <v>11</v>
      </c>
      <c r="B43" s="551" t="s">
        <v>204</v>
      </c>
      <c r="C43" s="301">
        <v>4.5999999999999996</v>
      </c>
      <c r="D43" s="300">
        <f t="shared" ca="1" si="9"/>
        <v>88.974854932301724</v>
      </c>
      <c r="E43" s="299">
        <v>8</v>
      </c>
      <c r="F43" s="300">
        <v>9</v>
      </c>
      <c r="G43" s="300">
        <v>93</v>
      </c>
      <c r="H43" s="300">
        <v>8</v>
      </c>
      <c r="I43" s="300">
        <v>146</v>
      </c>
      <c r="J43" s="300">
        <v>205</v>
      </c>
      <c r="K43" s="302">
        <v>48.98</v>
      </c>
      <c r="L43" s="301">
        <f t="shared" si="10"/>
        <v>2.0728336000000001</v>
      </c>
      <c r="M43" s="300">
        <f t="shared" ca="1" si="11"/>
        <v>89.683142755129126</v>
      </c>
      <c r="N43" s="300">
        <v>4</v>
      </c>
      <c r="O43" s="302">
        <v>5.0999999999999996</v>
      </c>
      <c r="P43" s="300">
        <v>691</v>
      </c>
      <c r="Q43" s="300">
        <f t="shared" si="12"/>
        <v>21</v>
      </c>
      <c r="R43" s="397"/>
    </row>
    <row r="44" spans="1:18" s="40" customFormat="1" ht="12.75" customHeight="1" x14ac:dyDescent="0.2">
      <c r="A44" s="396">
        <v>12</v>
      </c>
      <c r="B44" s="551" t="s">
        <v>205</v>
      </c>
      <c r="C44" s="301">
        <v>4.66</v>
      </c>
      <c r="D44" s="300">
        <f t="shared" ca="1" si="9"/>
        <v>90.135396518375245</v>
      </c>
      <c r="E44" s="299">
        <v>8</v>
      </c>
      <c r="F44" s="300">
        <v>9</v>
      </c>
      <c r="G44" s="300">
        <v>96</v>
      </c>
      <c r="H44" s="300">
        <v>9</v>
      </c>
      <c r="I44" s="300">
        <v>145</v>
      </c>
      <c r="J44" s="300">
        <v>211</v>
      </c>
      <c r="K44" s="302">
        <v>48.48</v>
      </c>
      <c r="L44" s="301">
        <f t="shared" si="10"/>
        <v>2.0784345599999998</v>
      </c>
      <c r="M44" s="300">
        <f t="shared" ca="1" si="11"/>
        <v>89.925473685718885</v>
      </c>
      <c r="N44" s="300">
        <v>4</v>
      </c>
      <c r="O44" s="302">
        <v>4.5</v>
      </c>
      <c r="P44" s="300">
        <v>684</v>
      </c>
      <c r="Q44" s="300">
        <f t="shared" si="12"/>
        <v>21</v>
      </c>
      <c r="R44" s="397"/>
    </row>
    <row r="45" spans="1:18" s="40" customFormat="1" ht="12.75" customHeight="1" x14ac:dyDescent="0.2">
      <c r="A45" s="396">
        <v>13</v>
      </c>
      <c r="B45" s="551" t="s">
        <v>206</v>
      </c>
      <c r="C45" s="301">
        <v>5.24</v>
      </c>
      <c r="D45" s="300">
        <f t="shared" ca="1" si="9"/>
        <v>101.35396518375242</v>
      </c>
      <c r="E45" s="299">
        <v>10</v>
      </c>
      <c r="F45" s="300">
        <v>9</v>
      </c>
      <c r="G45" s="300">
        <v>95</v>
      </c>
      <c r="H45" s="300">
        <v>9</v>
      </c>
      <c r="I45" s="300">
        <v>158</v>
      </c>
      <c r="J45" s="300">
        <v>209</v>
      </c>
      <c r="K45" s="302">
        <v>50.77</v>
      </c>
      <c r="L45" s="301">
        <f t="shared" si="10"/>
        <v>2.4475201600000003</v>
      </c>
      <c r="M45" s="300">
        <f t="shared" ca="1" si="11"/>
        <v>105.89431776160734</v>
      </c>
      <c r="N45" s="300">
        <v>6</v>
      </c>
      <c r="O45" s="302">
        <v>4.2</v>
      </c>
      <c r="P45" s="300">
        <v>672</v>
      </c>
      <c r="Q45" s="300">
        <f t="shared" si="12"/>
        <v>25</v>
      </c>
      <c r="R45" s="397"/>
    </row>
    <row r="46" spans="1:18" s="40" customFormat="1" ht="12.75" customHeight="1" x14ac:dyDescent="0.2">
      <c r="A46" s="396">
        <v>14</v>
      </c>
      <c r="B46" s="551" t="s">
        <v>207</v>
      </c>
      <c r="C46" s="301">
        <v>4.47</v>
      </c>
      <c r="D46" s="300">
        <f t="shared" ca="1" si="9"/>
        <v>86.460348162475825</v>
      </c>
      <c r="E46" s="299">
        <v>8</v>
      </c>
      <c r="F46" s="300">
        <v>9</v>
      </c>
      <c r="G46" s="300">
        <v>92</v>
      </c>
      <c r="H46" s="300">
        <v>9</v>
      </c>
      <c r="I46" s="300">
        <v>151</v>
      </c>
      <c r="J46" s="300">
        <v>209</v>
      </c>
      <c r="K46" s="302">
        <v>49.65</v>
      </c>
      <c r="L46" s="301">
        <f t="shared" si="10"/>
        <v>2.0418065999999997</v>
      </c>
      <c r="M46" s="300">
        <f t="shared" ca="1" si="11"/>
        <v>88.340729707471354</v>
      </c>
      <c r="N46" s="300">
        <v>4</v>
      </c>
      <c r="O46" s="302">
        <v>4.2</v>
      </c>
      <c r="P46" s="300">
        <v>665</v>
      </c>
      <c r="Q46" s="300">
        <f t="shared" si="12"/>
        <v>21</v>
      </c>
      <c r="R46" s="397"/>
    </row>
    <row r="47" spans="1:18" s="40" customFormat="1" ht="12.75" customHeight="1" x14ac:dyDescent="0.2">
      <c r="A47" s="396">
        <v>15</v>
      </c>
      <c r="B47" s="551" t="s">
        <v>208</v>
      </c>
      <c r="C47" s="301">
        <v>5</v>
      </c>
      <c r="D47" s="300">
        <f t="shared" ca="1" si="9"/>
        <v>96.71179883945841</v>
      </c>
      <c r="E47" s="299">
        <v>10</v>
      </c>
      <c r="F47" s="300">
        <v>8</v>
      </c>
      <c r="G47" s="300">
        <v>90</v>
      </c>
      <c r="H47" s="300">
        <v>9</v>
      </c>
      <c r="I47" s="300">
        <v>143</v>
      </c>
      <c r="J47" s="300">
        <v>209</v>
      </c>
      <c r="K47" s="302">
        <v>50.47</v>
      </c>
      <c r="L47" s="301">
        <f t="shared" si="10"/>
        <v>2.3216199999999998</v>
      </c>
      <c r="M47" s="300">
        <f t="shared" ca="1" si="11"/>
        <v>100.44712604193739</v>
      </c>
      <c r="N47" s="300">
        <v>5</v>
      </c>
      <c r="O47" s="302">
        <v>4</v>
      </c>
      <c r="P47" s="300">
        <v>679</v>
      </c>
      <c r="Q47" s="300">
        <f t="shared" si="12"/>
        <v>23</v>
      </c>
      <c r="R47" s="397"/>
    </row>
    <row r="48" spans="1:18" s="40" customFormat="1" ht="12.75" customHeight="1" x14ac:dyDescent="0.2">
      <c r="A48" s="396">
        <v>16</v>
      </c>
      <c r="B48" s="551" t="s">
        <v>209</v>
      </c>
      <c r="C48" s="301">
        <v>4.6900000000000004</v>
      </c>
      <c r="D48" s="300">
        <f t="shared" ca="1" si="9"/>
        <v>90.715667311412005</v>
      </c>
      <c r="E48" s="299">
        <v>8</v>
      </c>
      <c r="F48" s="300">
        <v>9</v>
      </c>
      <c r="G48" s="300">
        <v>93</v>
      </c>
      <c r="H48" s="300">
        <v>9</v>
      </c>
      <c r="I48" s="300">
        <v>143</v>
      </c>
      <c r="J48" s="300">
        <v>209</v>
      </c>
      <c r="K48" s="302">
        <v>50.24</v>
      </c>
      <c r="L48" s="301">
        <f t="shared" si="10"/>
        <v>2.16775552</v>
      </c>
      <c r="M48" s="300">
        <f t="shared" ca="1" si="11"/>
        <v>93.790031075518627</v>
      </c>
      <c r="N48" s="300">
        <v>4</v>
      </c>
      <c r="O48" s="302">
        <v>4.4000000000000004</v>
      </c>
      <c r="P48" s="300">
        <v>684</v>
      </c>
      <c r="Q48" s="300">
        <f t="shared" si="12"/>
        <v>21</v>
      </c>
      <c r="R48" s="397"/>
    </row>
    <row r="49" spans="1:18" s="40" customFormat="1" ht="12.75" customHeight="1" x14ac:dyDescent="0.2">
      <c r="A49" s="396">
        <v>17</v>
      </c>
      <c r="B49" s="551" t="s">
        <v>210</v>
      </c>
      <c r="C49" s="301">
        <v>5.75</v>
      </c>
      <c r="D49" s="300">
        <f t="shared" ca="1" si="9"/>
        <v>111.21856866537718</v>
      </c>
      <c r="E49" s="299">
        <v>12</v>
      </c>
      <c r="F49" s="300">
        <v>9</v>
      </c>
      <c r="G49" s="300">
        <v>97</v>
      </c>
      <c r="H49" s="300">
        <v>9</v>
      </c>
      <c r="I49" s="300">
        <v>139</v>
      </c>
      <c r="J49" s="300">
        <v>211</v>
      </c>
      <c r="K49" s="302">
        <v>49.47</v>
      </c>
      <c r="L49" s="301">
        <f t="shared" si="10"/>
        <v>2.6169630000000002</v>
      </c>
      <c r="M49" s="300">
        <f t="shared" ca="1" si="11"/>
        <v>113.22542548224371</v>
      </c>
      <c r="N49" s="300">
        <v>6</v>
      </c>
      <c r="O49" s="302">
        <v>4.9000000000000004</v>
      </c>
      <c r="P49" s="300">
        <v>682</v>
      </c>
      <c r="Q49" s="300">
        <f t="shared" si="12"/>
        <v>27</v>
      </c>
      <c r="R49" s="397"/>
    </row>
    <row r="50" spans="1:18" s="40" customFormat="1" ht="12.75" customHeight="1" x14ac:dyDescent="0.2">
      <c r="A50" s="396">
        <v>18</v>
      </c>
      <c r="B50" s="552" t="s">
        <v>374</v>
      </c>
      <c r="C50" s="301">
        <v>5.78</v>
      </c>
      <c r="D50" s="300">
        <f t="shared" ca="1" si="9"/>
        <v>111.79883945841392</v>
      </c>
      <c r="E50" s="299">
        <v>12</v>
      </c>
      <c r="F50" s="299">
        <v>9</v>
      </c>
      <c r="G50" s="300">
        <v>97</v>
      </c>
      <c r="H50" s="299">
        <v>9</v>
      </c>
      <c r="I50" s="299">
        <v>113</v>
      </c>
      <c r="J50" s="299">
        <v>209</v>
      </c>
      <c r="K50" s="302">
        <v>48.75</v>
      </c>
      <c r="L50" s="301">
        <f t="shared" si="10"/>
        <v>2.59233</v>
      </c>
      <c r="M50" s="300">
        <f t="shared" ca="1" si="11"/>
        <v>112.15965500482233</v>
      </c>
      <c r="N50" s="299">
        <v>6</v>
      </c>
      <c r="O50" s="302">
        <v>5</v>
      </c>
      <c r="P50" s="300">
        <v>675</v>
      </c>
      <c r="Q50" s="300">
        <f t="shared" si="12"/>
        <v>27</v>
      </c>
      <c r="R50" s="397" t="s">
        <v>115</v>
      </c>
    </row>
    <row r="51" spans="1:18" s="40" customFormat="1" ht="12.75" customHeight="1" x14ac:dyDescent="0.2">
      <c r="A51" s="396">
        <v>19</v>
      </c>
      <c r="B51" s="552" t="s">
        <v>375</v>
      </c>
      <c r="C51" s="301">
        <v>4.8499999999999996</v>
      </c>
      <c r="D51" s="300">
        <f t="shared" ca="1" si="9"/>
        <v>93.810444874274651</v>
      </c>
      <c r="E51" s="299">
        <v>8</v>
      </c>
      <c r="F51" s="299">
        <v>9</v>
      </c>
      <c r="G51" s="300">
        <v>99</v>
      </c>
      <c r="H51" s="299">
        <v>9</v>
      </c>
      <c r="I51" s="299">
        <v>110</v>
      </c>
      <c r="J51" s="299">
        <v>209</v>
      </c>
      <c r="K51" s="302">
        <v>47.2</v>
      </c>
      <c r="L51" s="301">
        <f t="shared" si="10"/>
        <v>2.1060639999999999</v>
      </c>
      <c r="M51" s="300">
        <f t="shared" ca="1" si="11"/>
        <v>91.120888026630922</v>
      </c>
      <c r="N51" s="299">
        <v>4</v>
      </c>
      <c r="O51" s="302">
        <v>4.4000000000000004</v>
      </c>
      <c r="P51" s="300">
        <v>686</v>
      </c>
      <c r="Q51" s="300">
        <f t="shared" si="12"/>
        <v>21</v>
      </c>
      <c r="R51" s="397"/>
    </row>
    <row r="52" spans="1:18" s="40" customFormat="1" ht="12.75" customHeight="1" x14ac:dyDescent="0.2">
      <c r="A52" s="397"/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</row>
    <row r="53" spans="1:18" s="40" customFormat="1" ht="12.75" customHeight="1" x14ac:dyDescent="0.2">
      <c r="A53" s="197" t="s">
        <v>142</v>
      </c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</row>
    <row r="54" spans="1:18" s="40" customFormat="1" ht="12.75" customHeight="1" x14ac:dyDescent="0.2">
      <c r="A54" s="332">
        <v>1</v>
      </c>
      <c r="B54" s="332" t="s">
        <v>166</v>
      </c>
      <c r="C54" s="328">
        <v>3.9</v>
      </c>
      <c r="D54" s="326">
        <v>100</v>
      </c>
      <c r="E54" s="326">
        <v>10</v>
      </c>
      <c r="F54" s="330">
        <v>9</v>
      </c>
      <c r="G54" s="330">
        <v>96</v>
      </c>
      <c r="H54" s="326">
        <v>9</v>
      </c>
      <c r="I54" s="330">
        <v>125</v>
      </c>
      <c r="J54" s="326">
        <v>214</v>
      </c>
      <c r="K54" s="329">
        <v>48</v>
      </c>
      <c r="L54" s="328">
        <f>(((C54*92)/100)*K54)/100</f>
        <v>1.72224</v>
      </c>
      <c r="M54" s="326">
        <v>100</v>
      </c>
      <c r="N54" s="326">
        <v>5</v>
      </c>
      <c r="O54" s="329">
        <v>4.0999999999999996</v>
      </c>
      <c r="P54" s="330">
        <v>688</v>
      </c>
      <c r="Q54" s="330">
        <f>(E54+F54+N54)</f>
        <v>24</v>
      </c>
      <c r="R54" s="397"/>
    </row>
    <row r="55" spans="1:18" s="40" customFormat="1" ht="12.75" customHeight="1" x14ac:dyDescent="0.2">
      <c r="A55" s="332">
        <v>2</v>
      </c>
      <c r="B55" s="148" t="s">
        <v>203</v>
      </c>
      <c r="C55" s="328">
        <v>4.21</v>
      </c>
      <c r="D55" s="330">
        <v>100</v>
      </c>
      <c r="E55" s="326">
        <v>10</v>
      </c>
      <c r="F55" s="326">
        <v>9</v>
      </c>
      <c r="G55" s="330">
        <v>95</v>
      </c>
      <c r="H55" s="326">
        <v>9</v>
      </c>
      <c r="I55" s="326">
        <v>121</v>
      </c>
      <c r="J55" s="326">
        <v>214</v>
      </c>
      <c r="K55" s="329">
        <v>48.77</v>
      </c>
      <c r="L55" s="328">
        <f t="shared" ref="L55" si="13">(((C55*92)/100)*K55)/100</f>
        <v>1.8889596399999999</v>
      </c>
      <c r="M55" s="330">
        <v>100</v>
      </c>
      <c r="N55" s="326">
        <v>5</v>
      </c>
      <c r="O55" s="329">
        <v>3.8</v>
      </c>
      <c r="P55" s="330">
        <v>691</v>
      </c>
      <c r="Q55" s="330">
        <f>(E55+F55+N55)</f>
        <v>24</v>
      </c>
      <c r="R55" s="397"/>
    </row>
    <row r="56" spans="1:18" s="40" customFormat="1" ht="12.75" customHeight="1" x14ac:dyDescent="0.2">
      <c r="A56" s="332"/>
      <c r="B56" s="148" t="s">
        <v>147</v>
      </c>
      <c r="C56" s="328">
        <f>SUM(C54+C55)/2</f>
        <v>4.0549999999999997</v>
      </c>
      <c r="D56" s="330">
        <v>100</v>
      </c>
      <c r="E56" s="326">
        <v>10</v>
      </c>
      <c r="F56" s="326">
        <v>9</v>
      </c>
      <c r="G56" s="330">
        <f>(G54+G55)/2</f>
        <v>95.5</v>
      </c>
      <c r="H56" s="330">
        <f>(H54+H55)/2</f>
        <v>9</v>
      </c>
      <c r="I56" s="330">
        <f>(I54+I55)/2</f>
        <v>123</v>
      </c>
      <c r="J56" s="330">
        <f>(J54+J55)/2</f>
        <v>214</v>
      </c>
      <c r="K56" s="329">
        <f>(K54+K55)/2</f>
        <v>48.385000000000005</v>
      </c>
      <c r="L56" s="328">
        <f>(((C56*92)/100)*K56)/100</f>
        <v>1.80505081</v>
      </c>
      <c r="M56" s="330">
        <v>100</v>
      </c>
      <c r="N56" s="326">
        <v>5</v>
      </c>
      <c r="O56" s="329">
        <f>(O54+O55)/2</f>
        <v>3.9499999999999997</v>
      </c>
      <c r="P56" s="330">
        <f>(P54+P55)/2</f>
        <v>689.5</v>
      </c>
      <c r="Q56" s="330">
        <f>(E56+F56+N56)</f>
        <v>24</v>
      </c>
      <c r="R56" s="397"/>
    </row>
    <row r="57" spans="1:18" s="40" customFormat="1" ht="12.75" customHeight="1" x14ac:dyDescent="0.2">
      <c r="A57" s="396">
        <v>3</v>
      </c>
      <c r="B57" s="87" t="s">
        <v>368</v>
      </c>
      <c r="C57" s="301">
        <v>4.1900000000000004</v>
      </c>
      <c r="D57" s="300">
        <f ca="1">(C57*D$57)/C$57</f>
        <v>103.32922318125773</v>
      </c>
      <c r="E57" s="299">
        <v>10</v>
      </c>
      <c r="F57" s="299">
        <v>9</v>
      </c>
      <c r="G57" s="300">
        <v>92</v>
      </c>
      <c r="H57" s="299">
        <v>9</v>
      </c>
      <c r="I57" s="300">
        <v>128</v>
      </c>
      <c r="J57" s="299">
        <v>210</v>
      </c>
      <c r="K57" s="302">
        <v>48.93</v>
      </c>
      <c r="L57" s="301">
        <f>(((C57*92)/100)*K57)/100</f>
        <v>1.8861536400000001</v>
      </c>
      <c r="M57" s="300">
        <f ca="1">(L57*M$57)/L$57</f>
        <v>104.49310509990575</v>
      </c>
      <c r="N57" s="299">
        <v>5</v>
      </c>
      <c r="O57" s="302">
        <v>3.6</v>
      </c>
      <c r="P57" s="300">
        <v>690</v>
      </c>
      <c r="Q57" s="300">
        <f>(E57+F57+N57)</f>
        <v>24</v>
      </c>
      <c r="R57" s="397"/>
    </row>
    <row r="58" spans="1:18" s="40" customFormat="1" ht="12.75" customHeight="1" x14ac:dyDescent="0.2">
      <c r="A58" s="396">
        <v>4</v>
      </c>
      <c r="B58" s="87" t="s">
        <v>369</v>
      </c>
      <c r="C58" s="301">
        <v>4.22</v>
      </c>
      <c r="D58" s="300">
        <f t="shared" ref="D58:D73" ca="1" si="14">(C58*D$57)/C$57</f>
        <v>104.06905055487054</v>
      </c>
      <c r="E58" s="299">
        <v>10</v>
      </c>
      <c r="F58" s="299">
        <v>8</v>
      </c>
      <c r="G58" s="300">
        <v>84</v>
      </c>
      <c r="H58" s="299">
        <v>9</v>
      </c>
      <c r="I58" s="300">
        <v>124</v>
      </c>
      <c r="J58" s="299">
        <v>214</v>
      </c>
      <c r="K58" s="302">
        <v>47.92</v>
      </c>
      <c r="L58" s="301">
        <f t="shared" ref="L58:L73" si="15">(((C58*92)/100)*K58)/100</f>
        <v>1.8604460799999998</v>
      </c>
      <c r="M58" s="300">
        <f t="shared" ref="M58:M73" ca="1" si="16">(L58*M$57)/L$57</f>
        <v>103.06890363933854</v>
      </c>
      <c r="N58" s="299">
        <v>5</v>
      </c>
      <c r="O58" s="302">
        <v>4</v>
      </c>
      <c r="P58" s="300">
        <v>691</v>
      </c>
      <c r="Q58" s="300">
        <f t="shared" ref="Q58:Q73" si="17">(E58+F58+N58)</f>
        <v>23</v>
      </c>
      <c r="R58" s="397"/>
    </row>
    <row r="59" spans="1:18" s="40" customFormat="1" ht="12.75" customHeight="1" x14ac:dyDescent="0.2">
      <c r="A59" s="396">
        <v>5</v>
      </c>
      <c r="B59" s="87" t="s">
        <v>370</v>
      </c>
      <c r="C59" s="301">
        <v>4.97</v>
      </c>
      <c r="D59" s="300">
        <f t="shared" ca="1" si="14"/>
        <v>122.56473489519114</v>
      </c>
      <c r="E59" s="299">
        <v>14</v>
      </c>
      <c r="F59" s="299">
        <v>9</v>
      </c>
      <c r="G59" s="300">
        <v>98</v>
      </c>
      <c r="H59" s="299">
        <v>9</v>
      </c>
      <c r="I59" s="300">
        <v>131</v>
      </c>
      <c r="J59" s="299">
        <v>210</v>
      </c>
      <c r="K59" s="302">
        <v>50.5</v>
      </c>
      <c r="L59" s="301">
        <f t="shared" si="15"/>
        <v>2.3090619999999995</v>
      </c>
      <c r="M59" s="300">
        <f t="shared" ca="1" si="16"/>
        <v>127.92227161738452</v>
      </c>
      <c r="N59" s="299">
        <v>8</v>
      </c>
      <c r="O59" s="302">
        <v>4</v>
      </c>
      <c r="P59" s="300">
        <v>691</v>
      </c>
      <c r="Q59" s="300">
        <f t="shared" si="17"/>
        <v>31</v>
      </c>
      <c r="R59" s="397"/>
    </row>
    <row r="60" spans="1:18" s="40" customFormat="1" ht="12.75" customHeight="1" x14ac:dyDescent="0.2">
      <c r="A60" s="396">
        <v>6</v>
      </c>
      <c r="B60" s="87" t="s">
        <v>371</v>
      </c>
      <c r="C60" s="301">
        <v>4.8</v>
      </c>
      <c r="D60" s="300">
        <f t="shared" ca="1" si="14"/>
        <v>118.37237977805179</v>
      </c>
      <c r="E60" s="299">
        <v>14</v>
      </c>
      <c r="F60" s="299">
        <v>9</v>
      </c>
      <c r="G60" s="300">
        <v>94</v>
      </c>
      <c r="H60" s="299">
        <v>9</v>
      </c>
      <c r="I60" s="300">
        <v>137</v>
      </c>
      <c r="J60" s="299">
        <v>214</v>
      </c>
      <c r="K60" s="302">
        <v>49.98</v>
      </c>
      <c r="L60" s="301">
        <f t="shared" si="15"/>
        <v>2.2071167999999997</v>
      </c>
      <c r="M60" s="300">
        <f t="shared" ca="1" si="16"/>
        <v>122.27449708188546</v>
      </c>
      <c r="N60" s="299">
        <v>7</v>
      </c>
      <c r="O60" s="302">
        <v>3.8</v>
      </c>
      <c r="P60" s="300">
        <v>692</v>
      </c>
      <c r="Q60" s="300">
        <f t="shared" si="17"/>
        <v>30</v>
      </c>
      <c r="R60" s="397"/>
    </row>
    <row r="61" spans="1:18" s="40" customFormat="1" ht="12.75" customHeight="1" x14ac:dyDescent="0.2">
      <c r="A61" s="396">
        <v>7</v>
      </c>
      <c r="B61" s="384" t="s">
        <v>615</v>
      </c>
      <c r="C61" s="301">
        <v>4.46</v>
      </c>
      <c r="D61" s="300">
        <f t="shared" ca="1" si="14"/>
        <v>109.98766954377312</v>
      </c>
      <c r="E61" s="299"/>
      <c r="F61" s="299">
        <v>9</v>
      </c>
      <c r="G61" s="300">
        <v>98</v>
      </c>
      <c r="H61" s="299">
        <v>9</v>
      </c>
      <c r="I61" s="300">
        <v>141</v>
      </c>
      <c r="J61" s="299">
        <v>210</v>
      </c>
      <c r="K61" s="302">
        <v>51.19</v>
      </c>
      <c r="L61" s="301">
        <f t="shared" si="15"/>
        <v>2.1004280799999999</v>
      </c>
      <c r="M61" s="300">
        <f t="shared" ca="1" si="16"/>
        <v>116.36393105189099</v>
      </c>
      <c r="N61" s="299"/>
      <c r="O61" s="302">
        <v>3.8</v>
      </c>
      <c r="P61" s="300">
        <v>665</v>
      </c>
      <c r="Q61" s="300">
        <f t="shared" si="17"/>
        <v>9</v>
      </c>
      <c r="R61" s="397" t="s">
        <v>702</v>
      </c>
    </row>
    <row r="62" spans="1:18" s="40" customFormat="1" ht="12.75" customHeight="1" x14ac:dyDescent="0.2">
      <c r="A62" s="396">
        <v>8</v>
      </c>
      <c r="B62" s="384" t="s">
        <v>614</v>
      </c>
      <c r="C62" s="301">
        <v>4.03</v>
      </c>
      <c r="D62" s="300">
        <f t="shared" ca="1" si="14"/>
        <v>99.383477188655988</v>
      </c>
      <c r="E62" s="299"/>
      <c r="F62" s="299">
        <v>9</v>
      </c>
      <c r="G62" s="300">
        <v>94</v>
      </c>
      <c r="H62" s="299">
        <v>9</v>
      </c>
      <c r="I62" s="300">
        <v>138</v>
      </c>
      <c r="J62" s="299">
        <v>214</v>
      </c>
      <c r="K62" s="302">
        <v>48.12</v>
      </c>
      <c r="L62" s="301">
        <f t="shared" si="15"/>
        <v>1.7840971200000002</v>
      </c>
      <c r="M62" s="300">
        <f t="shared" ca="1" si="16"/>
        <v>98.839163424989692</v>
      </c>
      <c r="N62" s="299"/>
      <c r="O62" s="302">
        <v>3.7</v>
      </c>
      <c r="P62" s="300">
        <v>707</v>
      </c>
      <c r="Q62" s="300">
        <f t="shared" si="17"/>
        <v>9</v>
      </c>
      <c r="R62" s="397" t="s">
        <v>702</v>
      </c>
    </row>
    <row r="63" spans="1:18" s="40" customFormat="1" ht="12.75" customHeight="1" x14ac:dyDescent="0.2">
      <c r="A63" s="396">
        <v>9</v>
      </c>
      <c r="B63" s="87" t="s">
        <v>372</v>
      </c>
      <c r="C63" s="301">
        <v>3.63</v>
      </c>
      <c r="D63" s="300">
        <f t="shared" ca="1" si="14"/>
        <v>89.519112207151665</v>
      </c>
      <c r="E63" s="299">
        <v>8</v>
      </c>
      <c r="F63" s="299">
        <v>9</v>
      </c>
      <c r="G63" s="300">
        <v>93</v>
      </c>
      <c r="H63" s="299">
        <v>9</v>
      </c>
      <c r="I63" s="300">
        <v>144</v>
      </c>
      <c r="J63" s="299">
        <v>210</v>
      </c>
      <c r="K63" s="302">
        <v>49.91</v>
      </c>
      <c r="L63" s="301">
        <f t="shared" si="15"/>
        <v>1.6667943599999999</v>
      </c>
      <c r="M63" s="300">
        <f t="shared" ca="1" si="16"/>
        <v>92.340578490419333</v>
      </c>
      <c r="N63" s="299">
        <v>4</v>
      </c>
      <c r="O63" s="302">
        <v>4.2</v>
      </c>
      <c r="P63" s="300">
        <v>688</v>
      </c>
      <c r="Q63" s="300">
        <f t="shared" si="17"/>
        <v>21</v>
      </c>
      <c r="R63" s="397"/>
    </row>
    <row r="64" spans="1:18" s="40" customFormat="1" ht="12.75" customHeight="1" x14ac:dyDescent="0.2">
      <c r="A64" s="396">
        <v>10</v>
      </c>
      <c r="B64" s="87" t="s">
        <v>373</v>
      </c>
      <c r="C64" s="301">
        <v>4.6900000000000004</v>
      </c>
      <c r="D64" s="300">
        <f t="shared" ca="1" si="14"/>
        <v>115.65967940813812</v>
      </c>
      <c r="E64" s="299">
        <v>14</v>
      </c>
      <c r="F64" s="299">
        <v>9</v>
      </c>
      <c r="G64" s="300">
        <v>93</v>
      </c>
      <c r="H64" s="299">
        <v>9</v>
      </c>
      <c r="I64" s="300">
        <v>138</v>
      </c>
      <c r="J64" s="299">
        <v>214</v>
      </c>
      <c r="K64" s="302">
        <v>50.44</v>
      </c>
      <c r="L64" s="301">
        <f t="shared" si="15"/>
        <v>2.17638512</v>
      </c>
      <c r="M64" s="300">
        <f t="shared" ca="1" si="16"/>
        <v>120.57195885804455</v>
      </c>
      <c r="N64" s="299">
        <v>7</v>
      </c>
      <c r="O64" s="302">
        <v>3.9</v>
      </c>
      <c r="P64" s="300">
        <v>695</v>
      </c>
      <c r="Q64" s="300">
        <f t="shared" si="17"/>
        <v>30</v>
      </c>
      <c r="R64" s="397"/>
    </row>
    <row r="65" spans="1:18" s="40" customFormat="1" ht="12.75" customHeight="1" x14ac:dyDescent="0.2">
      <c r="A65" s="396">
        <v>11</v>
      </c>
      <c r="B65" s="551" t="s">
        <v>204</v>
      </c>
      <c r="C65" s="301">
        <v>4.84</v>
      </c>
      <c r="D65" s="300">
        <f t="shared" ca="1" si="14"/>
        <v>119.35881627620223</v>
      </c>
      <c r="E65" s="299">
        <v>14</v>
      </c>
      <c r="F65" s="299">
        <v>9</v>
      </c>
      <c r="G65" s="300">
        <v>93</v>
      </c>
      <c r="H65" s="299">
        <v>7</v>
      </c>
      <c r="I65" s="300">
        <v>143</v>
      </c>
      <c r="J65" s="299">
        <v>214</v>
      </c>
      <c r="K65" s="302">
        <v>47.25</v>
      </c>
      <c r="L65" s="301">
        <f t="shared" si="15"/>
        <v>2.1039479999999999</v>
      </c>
      <c r="M65" s="300">
        <f t="shared" ca="1" si="16"/>
        <v>116.55893498089398</v>
      </c>
      <c r="N65" s="299">
        <v>7</v>
      </c>
      <c r="O65" s="302">
        <v>4.2</v>
      </c>
      <c r="P65" s="300">
        <v>704</v>
      </c>
      <c r="Q65" s="300">
        <f t="shared" si="17"/>
        <v>30</v>
      </c>
      <c r="R65" s="397"/>
    </row>
    <row r="66" spans="1:18" s="40" customFormat="1" ht="12.75" customHeight="1" x14ac:dyDescent="0.2">
      <c r="A66" s="396">
        <v>12</v>
      </c>
      <c r="B66" s="551" t="s">
        <v>205</v>
      </c>
      <c r="C66" s="301">
        <v>4.24</v>
      </c>
      <c r="D66" s="300">
        <f t="shared" ca="1" si="14"/>
        <v>104.56226880394576</v>
      </c>
      <c r="E66" s="299">
        <v>10</v>
      </c>
      <c r="F66" s="299">
        <v>9</v>
      </c>
      <c r="G66" s="300">
        <v>91</v>
      </c>
      <c r="H66" s="299">
        <v>9</v>
      </c>
      <c r="I66" s="300">
        <v>144</v>
      </c>
      <c r="J66" s="299">
        <v>214</v>
      </c>
      <c r="K66" s="302">
        <v>47.5</v>
      </c>
      <c r="L66" s="301">
        <f t="shared" si="15"/>
        <v>1.8528800000000001</v>
      </c>
      <c r="M66" s="300">
        <f t="shared" ca="1" si="16"/>
        <v>102.64974203136144</v>
      </c>
      <c r="N66" s="299">
        <v>5</v>
      </c>
      <c r="O66" s="302">
        <v>3.7</v>
      </c>
      <c r="P66" s="300">
        <v>701</v>
      </c>
      <c r="Q66" s="300">
        <f t="shared" si="17"/>
        <v>24</v>
      </c>
      <c r="R66" s="397"/>
    </row>
    <row r="67" spans="1:18" s="40" customFormat="1" ht="12.75" customHeight="1" x14ac:dyDescent="0.2">
      <c r="A67" s="396">
        <v>13</v>
      </c>
      <c r="B67" s="551" t="s">
        <v>206</v>
      </c>
      <c r="C67" s="301">
        <v>4.7699999999999996</v>
      </c>
      <c r="D67" s="300">
        <f t="shared" ca="1" si="14"/>
        <v>117.63255240443895</v>
      </c>
      <c r="E67" s="299">
        <v>14</v>
      </c>
      <c r="F67" s="299">
        <v>9</v>
      </c>
      <c r="G67" s="300">
        <v>99</v>
      </c>
      <c r="H67" s="299">
        <v>9</v>
      </c>
      <c r="I67" s="300">
        <v>136</v>
      </c>
      <c r="J67" s="299">
        <v>210</v>
      </c>
      <c r="K67" s="302">
        <v>48.67</v>
      </c>
      <c r="L67" s="301">
        <f t="shared" si="15"/>
        <v>2.1358342800000001</v>
      </c>
      <c r="M67" s="300">
        <f t="shared" ca="1" si="16"/>
        <v>118.32543816315065</v>
      </c>
      <c r="N67" s="299">
        <v>7</v>
      </c>
      <c r="O67" s="302">
        <v>3.9</v>
      </c>
      <c r="P67" s="300">
        <v>693</v>
      </c>
      <c r="Q67" s="300">
        <f t="shared" si="17"/>
        <v>30</v>
      </c>
      <c r="R67" s="397"/>
    </row>
    <row r="68" spans="1:18" s="40" customFormat="1" ht="12.75" customHeight="1" x14ac:dyDescent="0.2">
      <c r="A68" s="396">
        <v>14</v>
      </c>
      <c r="B68" s="551" t="s">
        <v>207</v>
      </c>
      <c r="C68" s="301">
        <v>4.18</v>
      </c>
      <c r="D68" s="300">
        <f t="shared" ca="1" si="14"/>
        <v>103.0826140567201</v>
      </c>
      <c r="E68" s="299">
        <v>10</v>
      </c>
      <c r="F68" s="299">
        <v>9</v>
      </c>
      <c r="G68" s="300">
        <v>97</v>
      </c>
      <c r="H68" s="299">
        <v>9</v>
      </c>
      <c r="I68" s="300">
        <v>138</v>
      </c>
      <c r="J68" s="299">
        <v>210</v>
      </c>
      <c r="K68" s="302">
        <v>49.48</v>
      </c>
      <c r="L68" s="301">
        <f t="shared" si="15"/>
        <v>1.9028028799999996</v>
      </c>
      <c r="M68" s="300">
        <f t="shared" ca="1" si="16"/>
        <v>105.41547470345168</v>
      </c>
      <c r="N68" s="299">
        <v>5</v>
      </c>
      <c r="O68" s="302">
        <v>3.9</v>
      </c>
      <c r="P68" s="300">
        <v>685</v>
      </c>
      <c r="Q68" s="300">
        <f t="shared" si="17"/>
        <v>24</v>
      </c>
      <c r="R68" s="397"/>
    </row>
    <row r="69" spans="1:18" s="40" customFormat="1" ht="12.75" customHeight="1" x14ac:dyDescent="0.2">
      <c r="A69" s="396">
        <v>15</v>
      </c>
      <c r="B69" s="551" t="s">
        <v>208</v>
      </c>
      <c r="C69" s="301">
        <v>4.7699999999999996</v>
      </c>
      <c r="D69" s="300">
        <f t="shared" ca="1" si="14"/>
        <v>117.63255240443895</v>
      </c>
      <c r="E69" s="299">
        <v>14</v>
      </c>
      <c r="F69" s="299">
        <v>9</v>
      </c>
      <c r="G69" s="300">
        <v>99</v>
      </c>
      <c r="H69" s="299">
        <v>9</v>
      </c>
      <c r="I69" s="300">
        <v>135</v>
      </c>
      <c r="J69" s="299">
        <v>210</v>
      </c>
      <c r="K69" s="302">
        <v>50.55</v>
      </c>
      <c r="L69" s="301">
        <f t="shared" si="15"/>
        <v>2.2183361999999995</v>
      </c>
      <c r="M69" s="300">
        <f t="shared" ca="1" si="16"/>
        <v>122.89605299254703</v>
      </c>
      <c r="N69" s="299">
        <v>7</v>
      </c>
      <c r="O69" s="302">
        <v>3.6</v>
      </c>
      <c r="P69" s="300">
        <v>692</v>
      </c>
      <c r="Q69" s="300">
        <f t="shared" si="17"/>
        <v>30</v>
      </c>
      <c r="R69" s="397"/>
    </row>
    <row r="70" spans="1:18" s="40" customFormat="1" ht="12.75" customHeight="1" x14ac:dyDescent="0.2">
      <c r="A70" s="396">
        <v>16</v>
      </c>
      <c r="B70" s="551" t="s">
        <v>209</v>
      </c>
      <c r="C70" s="301">
        <v>4.0999999999999996</v>
      </c>
      <c r="D70" s="300">
        <f t="shared" ca="1" si="14"/>
        <v>101.10974106041922</v>
      </c>
      <c r="E70" s="299">
        <v>10</v>
      </c>
      <c r="F70" s="299">
        <v>9</v>
      </c>
      <c r="G70" s="300">
        <v>100</v>
      </c>
      <c r="H70" s="299">
        <v>9</v>
      </c>
      <c r="I70" s="300">
        <v>138</v>
      </c>
      <c r="J70" s="299">
        <v>210</v>
      </c>
      <c r="K70" s="302">
        <v>48.68</v>
      </c>
      <c r="L70" s="301">
        <f t="shared" si="15"/>
        <v>1.8362095999999999</v>
      </c>
      <c r="M70" s="300">
        <f t="shared" ca="1" si="16"/>
        <v>101.72620016164531</v>
      </c>
      <c r="N70" s="299">
        <v>5</v>
      </c>
      <c r="O70" s="302">
        <v>3.7</v>
      </c>
      <c r="P70" s="300">
        <v>702</v>
      </c>
      <c r="Q70" s="300">
        <f t="shared" si="17"/>
        <v>24</v>
      </c>
      <c r="R70" s="397"/>
    </row>
    <row r="71" spans="1:18" s="40" customFormat="1" ht="12.75" customHeight="1" x14ac:dyDescent="0.2">
      <c r="A71" s="396">
        <v>17</v>
      </c>
      <c r="B71" s="551" t="s">
        <v>210</v>
      </c>
      <c r="C71" s="301">
        <v>5.09</v>
      </c>
      <c r="D71" s="300">
        <f t="shared" ca="1" si="14"/>
        <v>125.52404438964243</v>
      </c>
      <c r="E71" s="299">
        <v>16</v>
      </c>
      <c r="F71" s="299">
        <v>9</v>
      </c>
      <c r="G71" s="300">
        <v>100</v>
      </c>
      <c r="H71" s="299">
        <v>9</v>
      </c>
      <c r="I71" s="300">
        <v>135</v>
      </c>
      <c r="J71" s="299">
        <v>210</v>
      </c>
      <c r="K71" s="302">
        <v>48.78</v>
      </c>
      <c r="L71" s="301">
        <f t="shared" si="15"/>
        <v>2.2842698399999999</v>
      </c>
      <c r="M71" s="300">
        <f t="shared" ca="1" si="16"/>
        <v>126.54878341070076</v>
      </c>
      <c r="N71" s="299">
        <v>8</v>
      </c>
      <c r="O71" s="302">
        <v>4.2</v>
      </c>
      <c r="P71" s="300">
        <v>702</v>
      </c>
      <c r="Q71" s="300">
        <f t="shared" si="17"/>
        <v>33</v>
      </c>
      <c r="R71" s="397"/>
    </row>
    <row r="72" spans="1:18" s="40" customFormat="1" ht="12.75" customHeight="1" x14ac:dyDescent="0.2">
      <c r="A72" s="396">
        <v>18</v>
      </c>
      <c r="B72" s="552" t="s">
        <v>374</v>
      </c>
      <c r="C72" s="301">
        <v>4.51</v>
      </c>
      <c r="D72" s="300">
        <f t="shared" ca="1" si="14"/>
        <v>111.22071516646116</v>
      </c>
      <c r="E72" s="299">
        <v>12</v>
      </c>
      <c r="F72" s="299">
        <v>9</v>
      </c>
      <c r="G72" s="300">
        <v>100</v>
      </c>
      <c r="H72" s="299">
        <v>9</v>
      </c>
      <c r="I72" s="299">
        <v>118</v>
      </c>
      <c r="J72" s="299">
        <v>214</v>
      </c>
      <c r="K72" s="302">
        <v>48.91</v>
      </c>
      <c r="L72" s="301">
        <f t="shared" si="15"/>
        <v>2.0293737199999997</v>
      </c>
      <c r="M72" s="300">
        <f t="shared" ca="1" si="16"/>
        <v>112.42751222055627</v>
      </c>
      <c r="N72" s="299">
        <v>6</v>
      </c>
      <c r="O72" s="302">
        <v>4.3</v>
      </c>
      <c r="P72" s="300">
        <v>687</v>
      </c>
      <c r="Q72" s="300">
        <f t="shared" si="17"/>
        <v>27</v>
      </c>
      <c r="R72" s="397" t="s">
        <v>115</v>
      </c>
    </row>
    <row r="73" spans="1:18" s="40" customFormat="1" ht="12.75" x14ac:dyDescent="0.2">
      <c r="A73" s="396">
        <v>19</v>
      </c>
      <c r="B73" s="552" t="s">
        <v>375</v>
      </c>
      <c r="C73" s="301">
        <v>3.87</v>
      </c>
      <c r="D73" s="300">
        <f t="shared" ca="1" si="14"/>
        <v>95.437731196054258</v>
      </c>
      <c r="E73" s="299">
        <v>8</v>
      </c>
      <c r="F73" s="299">
        <v>9</v>
      </c>
      <c r="G73" s="300">
        <v>100</v>
      </c>
      <c r="H73" s="299">
        <v>9</v>
      </c>
      <c r="I73" s="299">
        <v>108</v>
      </c>
      <c r="J73" s="299">
        <v>214</v>
      </c>
      <c r="K73" s="302">
        <v>47.46</v>
      </c>
      <c r="L73" s="301">
        <f t="shared" si="15"/>
        <v>1.68976584</v>
      </c>
      <c r="M73" s="300">
        <f t="shared" ca="1" si="16"/>
        <v>93.613200838374183</v>
      </c>
      <c r="N73" s="299">
        <v>4</v>
      </c>
      <c r="O73" s="302">
        <v>3.7</v>
      </c>
      <c r="P73" s="300">
        <v>699</v>
      </c>
      <c r="Q73" s="300">
        <f t="shared" si="17"/>
        <v>21</v>
      </c>
      <c r="R73" s="397"/>
    </row>
    <row r="74" spans="1:18" s="40" customFormat="1" ht="12.75" x14ac:dyDescent="0.2">
      <c r="A74" s="397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</row>
    <row r="75" spans="1:18" s="40" customFormat="1" ht="12.75" x14ac:dyDescent="0.2">
      <c r="A75" s="397"/>
      <c r="B75" s="553"/>
      <c r="C75" s="554"/>
      <c r="D75" s="555"/>
      <c r="E75" s="556"/>
      <c r="F75" s="556"/>
      <c r="G75" s="556"/>
      <c r="H75" s="556"/>
      <c r="I75" s="556"/>
      <c r="J75" s="556"/>
      <c r="K75" s="557"/>
      <c r="L75" s="554"/>
      <c r="M75" s="555"/>
      <c r="N75" s="556"/>
      <c r="O75" s="557"/>
      <c r="P75" s="557"/>
      <c r="Q75" s="555"/>
      <c r="R75" s="397"/>
    </row>
    <row r="76" spans="1:18" s="40" customFormat="1" ht="12.75" x14ac:dyDescent="0.2">
      <c r="A76" s="470" t="s">
        <v>140</v>
      </c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</row>
    <row r="77" spans="1:18" s="40" customFormat="1" ht="12.75" x14ac:dyDescent="0.2">
      <c r="A77" s="332">
        <v>1</v>
      </c>
      <c r="B77" s="332" t="s">
        <v>166</v>
      </c>
      <c r="C77" s="328">
        <f>(C10+C32+C54)/3</f>
        <v>4.1266666666666669</v>
      </c>
      <c r="D77" s="326">
        <v>100</v>
      </c>
      <c r="E77" s="326">
        <v>10</v>
      </c>
      <c r="F77" s="330">
        <f t="shared" ref="F77:K78" si="18">(F10+F32+F54)/3</f>
        <v>9</v>
      </c>
      <c r="G77" s="330">
        <f t="shared" si="18"/>
        <v>98.333333333333329</v>
      </c>
      <c r="H77" s="330">
        <f t="shared" si="18"/>
        <v>9</v>
      </c>
      <c r="I77" s="330">
        <f t="shared" si="18"/>
        <v>130.66666666666666</v>
      </c>
      <c r="J77" s="330">
        <f t="shared" si="18"/>
        <v>205.66666666666666</v>
      </c>
      <c r="K77" s="330">
        <f t="shared" si="18"/>
        <v>46.306666666666665</v>
      </c>
      <c r="L77" s="328">
        <f t="shared" ref="L77:L78" si="19">(((C77*92)/100)*K77)/100</f>
        <v>1.7580480355555557</v>
      </c>
      <c r="M77" s="326">
        <v>100</v>
      </c>
      <c r="N77" s="326">
        <v>5</v>
      </c>
      <c r="O77" s="329">
        <f>(O10+O32+O54)/3</f>
        <v>3.9633333333333334</v>
      </c>
      <c r="P77" s="330">
        <f>(P10+P32+P54)/3</f>
        <v>691.66666666666663</v>
      </c>
      <c r="Q77" s="330">
        <f>(E77+F77+N77)</f>
        <v>24</v>
      </c>
      <c r="R77" s="397"/>
    </row>
    <row r="78" spans="1:18" s="40" customFormat="1" ht="12.75" x14ac:dyDescent="0.2">
      <c r="A78" s="332">
        <v>2</v>
      </c>
      <c r="B78" s="148" t="s">
        <v>203</v>
      </c>
      <c r="C78" s="328">
        <f>(C11+C33+C55)/3</f>
        <v>4.623333333333334</v>
      </c>
      <c r="D78" s="330">
        <v>100</v>
      </c>
      <c r="E78" s="326">
        <v>10</v>
      </c>
      <c r="F78" s="330">
        <f t="shared" si="18"/>
        <v>9</v>
      </c>
      <c r="G78" s="330">
        <f t="shared" si="18"/>
        <v>96.666666666666671</v>
      </c>
      <c r="H78" s="330">
        <f t="shared" si="18"/>
        <v>8.6666666666666661</v>
      </c>
      <c r="I78" s="330">
        <f t="shared" si="18"/>
        <v>136.66666666666666</v>
      </c>
      <c r="J78" s="330">
        <f t="shared" si="18"/>
        <v>204.33333333333334</v>
      </c>
      <c r="K78" s="330">
        <f t="shared" si="18"/>
        <v>47.546666666666674</v>
      </c>
      <c r="L78" s="328">
        <f t="shared" si="19"/>
        <v>2.0223816177777785</v>
      </c>
      <c r="M78" s="330">
        <v>100</v>
      </c>
      <c r="N78" s="326">
        <v>5</v>
      </c>
      <c r="O78" s="329">
        <f>(O11+O33+O55)/3</f>
        <v>3.7266666666666666</v>
      </c>
      <c r="P78" s="330">
        <f>(P11+P33+P55)/3</f>
        <v>693.33333333333337</v>
      </c>
      <c r="Q78" s="330">
        <f t="shared" ref="Q78:Q79" si="20">(E78+F78+N78)</f>
        <v>24</v>
      </c>
      <c r="R78" s="397"/>
    </row>
    <row r="79" spans="1:18" s="40" customFormat="1" ht="12.75" x14ac:dyDescent="0.2">
      <c r="A79" s="332"/>
      <c r="B79" s="148" t="s">
        <v>147</v>
      </c>
      <c r="C79" s="328">
        <f>(C77+C78)/2</f>
        <v>4.375</v>
      </c>
      <c r="D79" s="330">
        <f>(D77+D78)/2</f>
        <v>100</v>
      </c>
      <c r="E79" s="326">
        <v>10</v>
      </c>
      <c r="F79" s="330">
        <f>(F77+F78)/2</f>
        <v>9</v>
      </c>
      <c r="G79" s="330">
        <f>(G77+G78)/2</f>
        <v>97.5</v>
      </c>
      <c r="H79" s="330">
        <f t="shared" ref="H79" si="21">(H77+H78)/2</f>
        <v>8.8333333333333321</v>
      </c>
      <c r="I79" s="330">
        <f>(I77+I78)/2</f>
        <v>133.66666666666666</v>
      </c>
      <c r="J79" s="330">
        <f t="shared" ref="J79" si="22">(J77+J78)/2</f>
        <v>205</v>
      </c>
      <c r="K79" s="329">
        <f>(K77+K78)/2</f>
        <v>46.926666666666669</v>
      </c>
      <c r="L79" s="328">
        <f t="shared" ref="L79:M79" si="23">(L77+L78)/2</f>
        <v>1.890214826666667</v>
      </c>
      <c r="M79" s="330">
        <f t="shared" si="23"/>
        <v>100</v>
      </c>
      <c r="N79" s="330">
        <v>5</v>
      </c>
      <c r="O79" s="329">
        <f>(O77+O78)/2</f>
        <v>3.8449999999999998</v>
      </c>
      <c r="P79" s="330">
        <f t="shared" ref="P79" si="24">(P77+P78)/2</f>
        <v>692.5</v>
      </c>
      <c r="Q79" s="330">
        <f t="shared" si="20"/>
        <v>24</v>
      </c>
      <c r="R79" s="397"/>
    </row>
    <row r="80" spans="1:18" s="40" customFormat="1" ht="12.75" x14ac:dyDescent="0.2">
      <c r="A80" s="396">
        <v>3</v>
      </c>
      <c r="B80" s="87" t="s">
        <v>368</v>
      </c>
      <c r="C80" s="301">
        <f>(C13+C35+C57)/3</f>
        <v>4.59</v>
      </c>
      <c r="D80" s="300">
        <f>(C80*100)/C$80</f>
        <v>100</v>
      </c>
      <c r="E80" s="299">
        <v>10</v>
      </c>
      <c r="F80" s="300">
        <f t="shared" ref="F80:K95" si="25">(F13+F35+F57)/3</f>
        <v>9</v>
      </c>
      <c r="G80" s="300">
        <f t="shared" si="25"/>
        <v>95</v>
      </c>
      <c r="H80" s="300">
        <f t="shared" si="25"/>
        <v>9</v>
      </c>
      <c r="I80" s="300">
        <f t="shared" si="25"/>
        <v>135.66666666666666</v>
      </c>
      <c r="J80" s="300">
        <f t="shared" si="25"/>
        <v>205</v>
      </c>
      <c r="K80" s="302">
        <f t="shared" si="25"/>
        <v>47.786666666666669</v>
      </c>
      <c r="L80" s="301">
        <f t="shared" ref="L80:L96" si="26">(((C80*92)/100)*K80)/100</f>
        <v>2.0179353600000001</v>
      </c>
      <c r="M80" s="300">
        <f ca="1">(L80*M$80)/L$80</f>
        <v>106.7569321503294</v>
      </c>
      <c r="N80" s="299">
        <v>6</v>
      </c>
      <c r="O80" s="302">
        <f>(O13+O35+O57)/3</f>
        <v>3.44</v>
      </c>
      <c r="P80" s="300">
        <f>(P13+P35+P57)/3</f>
        <v>690.33333333333337</v>
      </c>
      <c r="Q80" s="300">
        <f>(E80+F80+N80)</f>
        <v>25</v>
      </c>
      <c r="R80" s="397"/>
    </row>
    <row r="81" spans="1:18" s="40" customFormat="1" ht="12.75" x14ac:dyDescent="0.2">
      <c r="A81" s="396">
        <v>4</v>
      </c>
      <c r="B81" s="87" t="s">
        <v>369</v>
      </c>
      <c r="C81" s="301">
        <f t="shared" ref="C81:C96" si="27">(C14+C36+C58)/3</f>
        <v>4.6066666666666665</v>
      </c>
      <c r="D81" s="300">
        <f t="shared" ref="D81:D96" si="28">(C81*100)/C$80</f>
        <v>100.36310820624546</v>
      </c>
      <c r="E81" s="299">
        <v>10</v>
      </c>
      <c r="F81" s="300">
        <f t="shared" si="25"/>
        <v>8.6666666666666661</v>
      </c>
      <c r="G81" s="300">
        <f t="shared" si="25"/>
        <v>94</v>
      </c>
      <c r="H81" s="300">
        <f t="shared" si="25"/>
        <v>8.6666666666666661</v>
      </c>
      <c r="I81" s="300">
        <f t="shared" si="25"/>
        <v>133</v>
      </c>
      <c r="J81" s="300">
        <f t="shared" si="25"/>
        <v>207</v>
      </c>
      <c r="K81" s="302">
        <f t="shared" si="25"/>
        <v>46.976666666666667</v>
      </c>
      <c r="L81" s="301">
        <f t="shared" si="26"/>
        <v>1.9909337688888891</v>
      </c>
      <c r="M81" s="300">
        <f t="shared" ref="M81:M96" ca="1" si="29">(L81*M$80)/L$80</f>
        <v>105.328438905531</v>
      </c>
      <c r="N81" s="299">
        <v>5</v>
      </c>
      <c r="O81" s="302">
        <f t="shared" ref="O81:P96" si="30">(O14+O36+O58)/3</f>
        <v>3.7666666666666671</v>
      </c>
      <c r="P81" s="300">
        <f t="shared" si="30"/>
        <v>688.66666666666663</v>
      </c>
      <c r="Q81" s="300">
        <f t="shared" ref="Q81:Q96" si="31">(E81+F81+N81)</f>
        <v>23.666666666666664</v>
      </c>
      <c r="R81" s="397"/>
    </row>
    <row r="82" spans="1:18" s="40" customFormat="1" ht="12.75" x14ac:dyDescent="0.2">
      <c r="A82" s="396">
        <v>5</v>
      </c>
      <c r="B82" s="87" t="s">
        <v>370</v>
      </c>
      <c r="C82" s="301">
        <f t="shared" si="27"/>
        <v>4.8566666666666665</v>
      </c>
      <c r="D82" s="300">
        <f t="shared" si="28"/>
        <v>105.80973129992738</v>
      </c>
      <c r="E82" s="299">
        <v>12</v>
      </c>
      <c r="F82" s="300">
        <f t="shared" si="25"/>
        <v>8.6666666666666661</v>
      </c>
      <c r="G82" s="300">
        <f t="shared" si="25"/>
        <v>95.666666666666671</v>
      </c>
      <c r="H82" s="300">
        <f t="shared" si="25"/>
        <v>9</v>
      </c>
      <c r="I82" s="300">
        <f t="shared" si="25"/>
        <v>140.66666666666666</v>
      </c>
      <c r="J82" s="300">
        <f t="shared" si="25"/>
        <v>205.66666666666666</v>
      </c>
      <c r="K82" s="302">
        <f t="shared" si="25"/>
        <v>49.446666666666665</v>
      </c>
      <c r="L82" s="301">
        <f>(((C82*92)/100)*K82)/100</f>
        <v>2.2093429955555557</v>
      </c>
      <c r="M82" s="300">
        <f t="shared" ca="1" si="29"/>
        <v>116.88316927720122</v>
      </c>
      <c r="N82" s="299">
        <v>7</v>
      </c>
      <c r="O82" s="302">
        <f t="shared" si="30"/>
        <v>3.92</v>
      </c>
      <c r="P82" s="300">
        <f t="shared" si="30"/>
        <v>686.66666666666663</v>
      </c>
      <c r="Q82" s="300">
        <f t="shared" si="31"/>
        <v>27.666666666666664</v>
      </c>
      <c r="R82" s="397"/>
    </row>
    <row r="83" spans="1:18" s="40" customFormat="1" ht="12.75" x14ac:dyDescent="0.2">
      <c r="A83" s="396">
        <v>6</v>
      </c>
      <c r="B83" s="87" t="s">
        <v>371</v>
      </c>
      <c r="C83" s="301">
        <f t="shared" si="27"/>
        <v>4.6033333333333326</v>
      </c>
      <c r="D83" s="300">
        <f t="shared" si="28"/>
        <v>100.29048656499636</v>
      </c>
      <c r="E83" s="299">
        <v>10</v>
      </c>
      <c r="F83" s="300">
        <f t="shared" si="25"/>
        <v>8.6666666666666661</v>
      </c>
      <c r="G83" s="300">
        <f t="shared" si="25"/>
        <v>97</v>
      </c>
      <c r="H83" s="300">
        <f t="shared" si="25"/>
        <v>9</v>
      </c>
      <c r="I83" s="300">
        <f t="shared" si="25"/>
        <v>146</v>
      </c>
      <c r="J83" s="300">
        <f t="shared" si="25"/>
        <v>206.33333333333334</v>
      </c>
      <c r="K83" s="302">
        <f t="shared" si="25"/>
        <v>49.386666666666663</v>
      </c>
      <c r="L83" s="301">
        <f t="shared" si="26"/>
        <v>2.0915582577777774</v>
      </c>
      <c r="M83" s="300">
        <f t="shared" ca="1" si="29"/>
        <v>110.6518808481771</v>
      </c>
      <c r="N83" s="299">
        <v>6</v>
      </c>
      <c r="O83" s="302">
        <f t="shared" si="30"/>
        <v>3.9899999999999998</v>
      </c>
      <c r="P83" s="300">
        <f t="shared" si="30"/>
        <v>690</v>
      </c>
      <c r="Q83" s="300">
        <f t="shared" si="31"/>
        <v>24.666666666666664</v>
      </c>
      <c r="R83" s="397"/>
    </row>
    <row r="84" spans="1:18" s="40" customFormat="1" ht="12.75" x14ac:dyDescent="0.2">
      <c r="A84" s="396">
        <v>7</v>
      </c>
      <c r="B84" s="384" t="s">
        <v>615</v>
      </c>
      <c r="C84" s="301">
        <f t="shared" si="27"/>
        <v>4.9533333333333331</v>
      </c>
      <c r="D84" s="300">
        <f t="shared" si="28"/>
        <v>107.91575889615105</v>
      </c>
      <c r="E84" s="299"/>
      <c r="F84" s="300">
        <f t="shared" si="25"/>
        <v>9</v>
      </c>
      <c r="G84" s="300">
        <f t="shared" si="25"/>
        <v>99</v>
      </c>
      <c r="H84" s="300">
        <f t="shared" si="25"/>
        <v>8.6666666666666661</v>
      </c>
      <c r="I84" s="300">
        <f t="shared" si="25"/>
        <v>142</v>
      </c>
      <c r="J84" s="300">
        <f t="shared" si="25"/>
        <v>205</v>
      </c>
      <c r="K84" s="302">
        <f t="shared" si="25"/>
        <v>50.486666666666672</v>
      </c>
      <c r="L84" s="301">
        <f t="shared" si="26"/>
        <v>2.3007110577777778</v>
      </c>
      <c r="M84" s="300">
        <f t="shared" ca="1" si="29"/>
        <v>121.71690885712751</v>
      </c>
      <c r="N84" s="299"/>
      <c r="O84" s="302">
        <f t="shared" si="30"/>
        <v>3.776666666666666</v>
      </c>
      <c r="P84" s="300">
        <f t="shared" si="30"/>
        <v>667.33333333333337</v>
      </c>
      <c r="Q84" s="300">
        <f t="shared" si="31"/>
        <v>9</v>
      </c>
      <c r="R84" s="397" t="s">
        <v>702</v>
      </c>
    </row>
    <row r="85" spans="1:18" s="40" customFormat="1" ht="12.75" x14ac:dyDescent="0.2">
      <c r="A85" s="396">
        <v>8</v>
      </c>
      <c r="B85" s="384" t="s">
        <v>614</v>
      </c>
      <c r="C85" s="301">
        <f t="shared" si="27"/>
        <v>3.9899999999999998</v>
      </c>
      <c r="D85" s="300">
        <f t="shared" si="28"/>
        <v>86.928104575163403</v>
      </c>
      <c r="E85" s="299"/>
      <c r="F85" s="300">
        <f t="shared" si="25"/>
        <v>9</v>
      </c>
      <c r="G85" s="300">
        <f t="shared" si="25"/>
        <v>95.666666666666671</v>
      </c>
      <c r="H85" s="300">
        <f t="shared" si="25"/>
        <v>9</v>
      </c>
      <c r="I85" s="300">
        <f t="shared" si="25"/>
        <v>142</v>
      </c>
      <c r="J85" s="300">
        <f t="shared" si="25"/>
        <v>205.66666666666666</v>
      </c>
      <c r="K85" s="302">
        <f t="shared" si="25"/>
        <v>47.336666666666666</v>
      </c>
      <c r="L85" s="301">
        <f t="shared" si="26"/>
        <v>1.7376343599999999</v>
      </c>
      <c r="M85" s="300">
        <f t="shared" ca="1" si="29"/>
        <v>91.927876952709241</v>
      </c>
      <c r="N85" s="299"/>
      <c r="O85" s="302">
        <f t="shared" si="30"/>
        <v>3.5033333333333339</v>
      </c>
      <c r="P85" s="300">
        <f t="shared" si="30"/>
        <v>706</v>
      </c>
      <c r="Q85" s="300">
        <f t="shared" si="31"/>
        <v>9</v>
      </c>
      <c r="R85" s="397" t="s">
        <v>702</v>
      </c>
    </row>
    <row r="86" spans="1:18" s="40" customFormat="1" ht="12.75" x14ac:dyDescent="0.2">
      <c r="A86" s="396">
        <v>9</v>
      </c>
      <c r="B86" s="87" t="s">
        <v>372</v>
      </c>
      <c r="C86" s="301">
        <f t="shared" si="27"/>
        <v>4.1966666666666663</v>
      </c>
      <c r="D86" s="300">
        <f t="shared" si="28"/>
        <v>91.430646332607111</v>
      </c>
      <c r="E86" s="299">
        <v>10</v>
      </c>
      <c r="F86" s="300">
        <f t="shared" si="25"/>
        <v>9</v>
      </c>
      <c r="G86" s="300">
        <f t="shared" si="25"/>
        <v>95.333333333333329</v>
      </c>
      <c r="H86" s="300">
        <f t="shared" si="25"/>
        <v>9</v>
      </c>
      <c r="I86" s="300">
        <f t="shared" si="25"/>
        <v>145.66666666666666</v>
      </c>
      <c r="J86" s="300">
        <f t="shared" si="25"/>
        <v>205</v>
      </c>
      <c r="K86" s="302">
        <f t="shared" si="25"/>
        <v>48.966666666666669</v>
      </c>
      <c r="L86" s="301">
        <f t="shared" si="26"/>
        <v>1.8905703555555555</v>
      </c>
      <c r="M86" s="300">
        <f t="shared" ca="1" si="29"/>
        <v>100.01880891440872</v>
      </c>
      <c r="N86" s="299">
        <v>5</v>
      </c>
      <c r="O86" s="302">
        <f t="shared" si="30"/>
        <v>4.416666666666667</v>
      </c>
      <c r="P86" s="300">
        <f t="shared" si="30"/>
        <v>681</v>
      </c>
      <c r="Q86" s="300">
        <f t="shared" si="31"/>
        <v>24</v>
      </c>
      <c r="R86" s="397"/>
    </row>
    <row r="87" spans="1:18" s="40" customFormat="1" ht="12.75" x14ac:dyDescent="0.2">
      <c r="A87" s="396">
        <v>10</v>
      </c>
      <c r="B87" s="87" t="s">
        <v>373</v>
      </c>
      <c r="C87" s="301">
        <f t="shared" si="27"/>
        <v>5.12</v>
      </c>
      <c r="D87" s="300">
        <f t="shared" si="28"/>
        <v>111.54684095860567</v>
      </c>
      <c r="E87" s="299">
        <v>14</v>
      </c>
      <c r="F87" s="300">
        <f t="shared" si="25"/>
        <v>9</v>
      </c>
      <c r="G87" s="300">
        <f t="shared" si="25"/>
        <v>95.666666666666671</v>
      </c>
      <c r="H87" s="300">
        <f t="shared" si="25"/>
        <v>9</v>
      </c>
      <c r="I87" s="300">
        <f t="shared" si="25"/>
        <v>141.33333333333334</v>
      </c>
      <c r="J87" s="300">
        <f t="shared" si="25"/>
        <v>207</v>
      </c>
      <c r="K87" s="302">
        <f t="shared" si="25"/>
        <v>49.346666666666664</v>
      </c>
      <c r="L87" s="301">
        <f t="shared" si="26"/>
        <v>2.3244253866666664</v>
      </c>
      <c r="M87" s="300">
        <f t="shared" ca="1" si="29"/>
        <v>122.97149265121975</v>
      </c>
      <c r="N87" s="299">
        <v>7</v>
      </c>
      <c r="O87" s="302">
        <f t="shared" si="30"/>
        <v>3.9933333333333336</v>
      </c>
      <c r="P87" s="300">
        <f t="shared" si="30"/>
        <v>693.66666666666663</v>
      </c>
      <c r="Q87" s="300">
        <f t="shared" si="31"/>
        <v>30</v>
      </c>
      <c r="R87" s="397"/>
    </row>
    <row r="88" spans="1:18" s="40" customFormat="1" ht="12.75" x14ac:dyDescent="0.2">
      <c r="A88" s="396">
        <v>11</v>
      </c>
      <c r="B88" s="551" t="s">
        <v>204</v>
      </c>
      <c r="C88" s="301">
        <f t="shared" si="27"/>
        <v>4.8833333333333329</v>
      </c>
      <c r="D88" s="300">
        <f t="shared" si="28"/>
        <v>106.39070442992011</v>
      </c>
      <c r="E88" s="299">
        <v>12</v>
      </c>
      <c r="F88" s="300">
        <f t="shared" si="25"/>
        <v>9</v>
      </c>
      <c r="G88" s="300">
        <f t="shared" si="25"/>
        <v>95.333333333333329</v>
      </c>
      <c r="H88" s="300">
        <f t="shared" si="25"/>
        <v>7.333333333333333</v>
      </c>
      <c r="I88" s="300">
        <f t="shared" si="25"/>
        <v>142.66666666666666</v>
      </c>
      <c r="J88" s="300">
        <f t="shared" si="25"/>
        <v>205</v>
      </c>
      <c r="K88" s="302">
        <f t="shared" si="25"/>
        <v>47.06</v>
      </c>
      <c r="L88" s="301">
        <f t="shared" si="26"/>
        <v>2.1142489333333332</v>
      </c>
      <c r="M88" s="300">
        <f t="shared" ca="1" si="29"/>
        <v>111.85230924580902</v>
      </c>
      <c r="N88" s="299">
        <v>6</v>
      </c>
      <c r="O88" s="302">
        <f t="shared" si="30"/>
        <v>4.3999999999999995</v>
      </c>
      <c r="P88" s="300">
        <f t="shared" si="30"/>
        <v>704</v>
      </c>
      <c r="Q88" s="300">
        <f t="shared" si="31"/>
        <v>27</v>
      </c>
      <c r="R88" s="397"/>
    </row>
    <row r="89" spans="1:18" s="40" customFormat="1" ht="12.75" x14ac:dyDescent="0.2">
      <c r="A89" s="396">
        <v>12</v>
      </c>
      <c r="B89" s="551" t="s">
        <v>205</v>
      </c>
      <c r="C89" s="301">
        <f t="shared" si="27"/>
        <v>4.3166666666666673</v>
      </c>
      <c r="D89" s="300">
        <f t="shared" si="28"/>
        <v>94.04502541757445</v>
      </c>
      <c r="E89" s="299">
        <v>10</v>
      </c>
      <c r="F89" s="300">
        <f t="shared" si="25"/>
        <v>9</v>
      </c>
      <c r="G89" s="300">
        <f t="shared" si="25"/>
        <v>95.333333333333329</v>
      </c>
      <c r="H89" s="300">
        <f t="shared" si="25"/>
        <v>9</v>
      </c>
      <c r="I89" s="300">
        <f t="shared" si="25"/>
        <v>143</v>
      </c>
      <c r="J89" s="300">
        <f t="shared" si="25"/>
        <v>206.33333333333334</v>
      </c>
      <c r="K89" s="302">
        <f t="shared" si="25"/>
        <v>46.49666666666667</v>
      </c>
      <c r="L89" s="301">
        <f t="shared" si="26"/>
        <v>1.8465376222222227</v>
      </c>
      <c r="M89" s="300">
        <f t="shared" ca="1" si="29"/>
        <v>97.689299447435417</v>
      </c>
      <c r="N89" s="299">
        <v>5</v>
      </c>
      <c r="O89" s="302">
        <f t="shared" si="30"/>
        <v>3.9366666666666661</v>
      </c>
      <c r="P89" s="300">
        <f t="shared" si="30"/>
        <v>700</v>
      </c>
      <c r="Q89" s="300">
        <f t="shared" si="31"/>
        <v>24</v>
      </c>
      <c r="R89" s="397"/>
    </row>
    <row r="90" spans="1:18" s="40" customFormat="1" ht="12.75" x14ac:dyDescent="0.2">
      <c r="A90" s="396">
        <v>13</v>
      </c>
      <c r="B90" s="551" t="s">
        <v>206</v>
      </c>
      <c r="C90" s="301">
        <f t="shared" si="27"/>
        <v>4.6366666666666667</v>
      </c>
      <c r="D90" s="300">
        <f t="shared" si="28"/>
        <v>101.0167029774873</v>
      </c>
      <c r="E90" s="299">
        <v>12</v>
      </c>
      <c r="F90" s="300">
        <f t="shared" si="25"/>
        <v>9</v>
      </c>
      <c r="G90" s="300">
        <f t="shared" si="25"/>
        <v>98</v>
      </c>
      <c r="H90" s="300">
        <f t="shared" si="25"/>
        <v>9</v>
      </c>
      <c r="I90" s="300">
        <f t="shared" si="25"/>
        <v>146</v>
      </c>
      <c r="J90" s="300">
        <f t="shared" si="25"/>
        <v>205.66666666666666</v>
      </c>
      <c r="K90" s="302">
        <f t="shared" si="25"/>
        <v>48.75333333333333</v>
      </c>
      <c r="L90" s="301">
        <f t="shared" si="26"/>
        <v>2.0796871911111112</v>
      </c>
      <c r="M90" s="300">
        <f t="shared" ca="1" si="29"/>
        <v>110.02385346741633</v>
      </c>
      <c r="N90" s="299">
        <v>6</v>
      </c>
      <c r="O90" s="302">
        <f t="shared" si="30"/>
        <v>3.706666666666667</v>
      </c>
      <c r="P90" s="300">
        <f t="shared" si="30"/>
        <v>690.33333333333337</v>
      </c>
      <c r="Q90" s="300">
        <f t="shared" si="31"/>
        <v>27</v>
      </c>
      <c r="R90" s="397"/>
    </row>
    <row r="91" spans="1:18" s="40" customFormat="1" ht="12.75" x14ac:dyDescent="0.2">
      <c r="A91" s="396">
        <v>14</v>
      </c>
      <c r="B91" s="551" t="s">
        <v>207</v>
      </c>
      <c r="C91" s="301">
        <f t="shared" si="27"/>
        <v>4.1466666666666665</v>
      </c>
      <c r="D91" s="300">
        <f t="shared" si="28"/>
        <v>90.341321713870727</v>
      </c>
      <c r="E91" s="299">
        <v>8</v>
      </c>
      <c r="F91" s="300">
        <f t="shared" si="25"/>
        <v>9</v>
      </c>
      <c r="G91" s="300">
        <f t="shared" si="25"/>
        <v>96</v>
      </c>
      <c r="H91" s="300">
        <f t="shared" si="25"/>
        <v>9</v>
      </c>
      <c r="I91" s="300">
        <f t="shared" si="25"/>
        <v>143</v>
      </c>
      <c r="J91" s="300">
        <f t="shared" si="25"/>
        <v>205</v>
      </c>
      <c r="K91" s="302">
        <f t="shared" si="25"/>
        <v>48.089999999999996</v>
      </c>
      <c r="L91" s="301">
        <f t="shared" si="26"/>
        <v>1.8346014399999999</v>
      </c>
      <c r="M91" s="300">
        <f t="shared" ca="1" si="29"/>
        <v>97.05782719074638</v>
      </c>
      <c r="N91" s="299">
        <v>5</v>
      </c>
      <c r="O91" s="302">
        <f t="shared" si="30"/>
        <v>3.77</v>
      </c>
      <c r="P91" s="300">
        <f t="shared" si="30"/>
        <v>687.33333333333337</v>
      </c>
      <c r="Q91" s="300">
        <f t="shared" si="31"/>
        <v>22</v>
      </c>
      <c r="R91" s="397"/>
    </row>
    <row r="92" spans="1:18" s="40" customFormat="1" ht="12.75" x14ac:dyDescent="0.2">
      <c r="A92" s="396">
        <v>15</v>
      </c>
      <c r="B92" s="551" t="s">
        <v>208</v>
      </c>
      <c r="C92" s="301">
        <f t="shared" si="27"/>
        <v>4.583333333333333</v>
      </c>
      <c r="D92" s="300">
        <f t="shared" si="28"/>
        <v>99.854756717501814</v>
      </c>
      <c r="E92" s="299">
        <v>10</v>
      </c>
      <c r="F92" s="300">
        <f t="shared" si="25"/>
        <v>8.6666666666666661</v>
      </c>
      <c r="G92" s="300">
        <f t="shared" si="25"/>
        <v>96.333333333333329</v>
      </c>
      <c r="H92" s="300">
        <f t="shared" si="25"/>
        <v>9</v>
      </c>
      <c r="I92" s="300">
        <f t="shared" si="25"/>
        <v>138.66666666666666</v>
      </c>
      <c r="J92" s="300">
        <f t="shared" si="25"/>
        <v>205.66666666666666</v>
      </c>
      <c r="K92" s="302">
        <f t="shared" si="25"/>
        <v>49.536666666666669</v>
      </c>
      <c r="L92" s="301">
        <f t="shared" si="26"/>
        <v>2.0887961111111109</v>
      </c>
      <c r="M92" s="300">
        <f t="shared" ca="1" si="29"/>
        <v>110.50575213160482</v>
      </c>
      <c r="N92" s="299">
        <v>6</v>
      </c>
      <c r="O92" s="302">
        <f t="shared" si="30"/>
        <v>3.58</v>
      </c>
      <c r="P92" s="300">
        <f t="shared" si="30"/>
        <v>690</v>
      </c>
      <c r="Q92" s="300">
        <f t="shared" si="31"/>
        <v>24.666666666666664</v>
      </c>
      <c r="R92" s="397"/>
    </row>
    <row r="93" spans="1:18" s="40" customFormat="1" ht="12.75" x14ac:dyDescent="0.2">
      <c r="A93" s="396">
        <v>16</v>
      </c>
      <c r="B93" s="551" t="s">
        <v>209</v>
      </c>
      <c r="C93" s="301">
        <f t="shared" si="27"/>
        <v>4.2266666666666666</v>
      </c>
      <c r="D93" s="300">
        <f t="shared" si="28"/>
        <v>92.084241103848939</v>
      </c>
      <c r="E93" s="299">
        <v>10</v>
      </c>
      <c r="F93" s="300">
        <f t="shared" si="25"/>
        <v>9</v>
      </c>
      <c r="G93" s="300">
        <f t="shared" si="25"/>
        <v>97.666666666666671</v>
      </c>
      <c r="H93" s="300">
        <f t="shared" si="25"/>
        <v>8.6666666666666661</v>
      </c>
      <c r="I93" s="300">
        <f t="shared" si="25"/>
        <v>136.66666666666666</v>
      </c>
      <c r="J93" s="300">
        <f t="shared" si="25"/>
        <v>205</v>
      </c>
      <c r="K93" s="302">
        <f t="shared" si="25"/>
        <v>48.973333333333336</v>
      </c>
      <c r="L93" s="301">
        <f t="shared" si="26"/>
        <v>1.9043443911111115</v>
      </c>
      <c r="M93" s="300">
        <f t="shared" ca="1" si="29"/>
        <v>100.7475110365821</v>
      </c>
      <c r="N93" s="299">
        <v>5</v>
      </c>
      <c r="O93" s="302">
        <f t="shared" si="30"/>
        <v>3.9666666666666663</v>
      </c>
      <c r="P93" s="300">
        <f t="shared" si="30"/>
        <v>697.33333333333337</v>
      </c>
      <c r="Q93" s="300">
        <f t="shared" si="31"/>
        <v>24</v>
      </c>
      <c r="R93" s="397"/>
    </row>
    <row r="94" spans="1:18" s="40" customFormat="1" ht="12.75" x14ac:dyDescent="0.2">
      <c r="A94" s="396">
        <v>17</v>
      </c>
      <c r="B94" s="551" t="s">
        <v>210</v>
      </c>
      <c r="C94" s="301">
        <f t="shared" si="27"/>
        <v>5.1733333333333329</v>
      </c>
      <c r="D94" s="300">
        <f t="shared" si="28"/>
        <v>112.70878721859113</v>
      </c>
      <c r="E94" s="299">
        <v>14</v>
      </c>
      <c r="F94" s="300">
        <f t="shared" si="25"/>
        <v>9</v>
      </c>
      <c r="G94" s="300">
        <f t="shared" si="25"/>
        <v>99</v>
      </c>
      <c r="H94" s="300">
        <f t="shared" si="25"/>
        <v>9</v>
      </c>
      <c r="I94" s="300">
        <f t="shared" si="25"/>
        <v>136</v>
      </c>
      <c r="J94" s="300">
        <f t="shared" si="25"/>
        <v>205.66666666666666</v>
      </c>
      <c r="K94" s="302">
        <f t="shared" si="25"/>
        <v>48.163333333333334</v>
      </c>
      <c r="L94" s="301">
        <f t="shared" si="26"/>
        <v>2.2923177955555549</v>
      </c>
      <c r="M94" s="300">
        <f t="shared" ca="1" si="29"/>
        <v>121.27287138033849</v>
      </c>
      <c r="N94" s="299">
        <v>7</v>
      </c>
      <c r="O94" s="302">
        <f t="shared" si="30"/>
        <v>4.37</v>
      </c>
      <c r="P94" s="300">
        <f t="shared" si="30"/>
        <v>699.33333333333337</v>
      </c>
      <c r="Q94" s="300">
        <f t="shared" si="31"/>
        <v>30</v>
      </c>
      <c r="R94" s="397"/>
    </row>
    <row r="95" spans="1:18" s="40" customFormat="1" ht="12.75" x14ac:dyDescent="0.2">
      <c r="A95" s="396">
        <v>39</v>
      </c>
      <c r="B95" s="552" t="s">
        <v>374</v>
      </c>
      <c r="C95" s="301">
        <f t="shared" si="27"/>
        <v>4.916666666666667</v>
      </c>
      <c r="D95" s="300">
        <f t="shared" si="28"/>
        <v>107.11692084241105</v>
      </c>
      <c r="E95" s="299">
        <v>12</v>
      </c>
      <c r="F95" s="300">
        <f t="shared" si="25"/>
        <v>9</v>
      </c>
      <c r="G95" s="300">
        <f t="shared" si="25"/>
        <v>99</v>
      </c>
      <c r="H95" s="300">
        <f t="shared" si="25"/>
        <v>9</v>
      </c>
      <c r="I95" s="300">
        <f t="shared" si="25"/>
        <v>117.33333333333333</v>
      </c>
      <c r="J95" s="300">
        <f t="shared" si="25"/>
        <v>207</v>
      </c>
      <c r="K95" s="302">
        <f t="shared" si="25"/>
        <v>47.52</v>
      </c>
      <c r="L95" s="301">
        <f t="shared" si="26"/>
        <v>2.1494879999999998</v>
      </c>
      <c r="M95" s="300">
        <f t="shared" ca="1" si="29"/>
        <v>113.71659822341742</v>
      </c>
      <c r="N95" s="299">
        <v>6</v>
      </c>
      <c r="O95" s="302">
        <f t="shared" si="30"/>
        <v>4.25</v>
      </c>
      <c r="P95" s="300">
        <f t="shared" si="30"/>
        <v>689.33333333333337</v>
      </c>
      <c r="Q95" s="300">
        <f t="shared" si="31"/>
        <v>27</v>
      </c>
      <c r="R95" s="397" t="s">
        <v>115</v>
      </c>
    </row>
    <row r="96" spans="1:18" s="40" customFormat="1" ht="12.75" x14ac:dyDescent="0.2">
      <c r="A96" s="396">
        <v>40</v>
      </c>
      <c r="B96" s="552" t="s">
        <v>375</v>
      </c>
      <c r="C96" s="301">
        <f t="shared" si="27"/>
        <v>4.1733333333333329</v>
      </c>
      <c r="D96" s="300">
        <f t="shared" si="28"/>
        <v>90.922294843863469</v>
      </c>
      <c r="E96" s="299">
        <v>8</v>
      </c>
      <c r="F96" s="300">
        <f t="shared" ref="F96:K96" si="32">(F29+F51+F73)/3</f>
        <v>9</v>
      </c>
      <c r="G96" s="300">
        <f t="shared" si="32"/>
        <v>99.333333333333329</v>
      </c>
      <c r="H96" s="300">
        <f t="shared" si="32"/>
        <v>9</v>
      </c>
      <c r="I96" s="300">
        <f t="shared" si="32"/>
        <v>108.66666666666667</v>
      </c>
      <c r="J96" s="300">
        <f t="shared" si="32"/>
        <v>207</v>
      </c>
      <c r="K96" s="302">
        <f t="shared" si="32"/>
        <v>46.910000000000004</v>
      </c>
      <c r="L96" s="301">
        <f t="shared" si="26"/>
        <v>1.8010938133333332</v>
      </c>
      <c r="M96" s="300">
        <f t="shared" ca="1" si="29"/>
        <v>95.285138383424083</v>
      </c>
      <c r="N96" s="299">
        <v>4</v>
      </c>
      <c r="O96" s="302">
        <f t="shared" si="30"/>
        <v>3.9366666666666661</v>
      </c>
      <c r="P96" s="300">
        <f t="shared" si="30"/>
        <v>698.33333333333337</v>
      </c>
      <c r="Q96" s="300">
        <f t="shared" si="31"/>
        <v>21</v>
      </c>
      <c r="R96" s="397"/>
    </row>
    <row r="97" spans="1:18" s="40" customFormat="1" ht="12.75" x14ac:dyDescent="0.2">
      <c r="A97" s="200"/>
      <c r="B97" s="558"/>
      <c r="C97" s="554"/>
      <c r="D97" s="555"/>
      <c r="E97" s="556"/>
      <c r="F97" s="555"/>
      <c r="G97" s="555"/>
      <c r="H97" s="555"/>
      <c r="I97" s="555"/>
      <c r="J97" s="555"/>
      <c r="K97" s="557"/>
      <c r="L97" s="554"/>
      <c r="M97" s="555"/>
      <c r="N97" s="556"/>
      <c r="O97" s="557"/>
      <c r="P97" s="557"/>
      <c r="Q97" s="555"/>
      <c r="R97" s="397"/>
    </row>
    <row r="98" spans="1:18" s="40" customFormat="1" x14ac:dyDescent="0.25">
      <c r="A98" s="465"/>
      <c r="B98" s="559"/>
      <c r="C98" s="465"/>
      <c r="D98" s="465"/>
      <c r="E98" s="465"/>
      <c r="F98" s="465"/>
      <c r="G98" s="465"/>
      <c r="H98" s="465"/>
      <c r="I98" s="465"/>
      <c r="J98" s="465"/>
      <c r="K98" s="465"/>
      <c r="L98" s="465"/>
      <c r="M98" s="465"/>
      <c r="N98" s="465"/>
      <c r="O98" s="465"/>
      <c r="P98" s="465"/>
      <c r="Q98" s="465"/>
      <c r="R98" s="465"/>
    </row>
    <row r="99" spans="1:18" x14ac:dyDescent="0.25">
      <c r="A99" s="465"/>
      <c r="B99" s="553"/>
      <c r="C99" s="465"/>
      <c r="D99" s="465"/>
      <c r="E99" s="465"/>
      <c r="F99" s="465"/>
      <c r="G99" s="465"/>
      <c r="H99" s="465"/>
      <c r="I99" s="465"/>
      <c r="J99" s="465"/>
      <c r="K99" s="465"/>
      <c r="L99" s="465"/>
      <c r="M99" s="465"/>
      <c r="N99" s="465"/>
      <c r="O99" s="465"/>
      <c r="P99" s="465"/>
      <c r="Q99" s="465"/>
      <c r="R99" s="465"/>
    </row>
    <row r="100" spans="1:18" s="174" customFormat="1" x14ac:dyDescent="0.25">
      <c r="A100" s="465"/>
      <c r="B100" s="576" t="s">
        <v>63</v>
      </c>
      <c r="C100" s="576"/>
      <c r="D100" s="576"/>
      <c r="E100" s="576"/>
      <c r="F100" s="576"/>
      <c r="G100" s="576"/>
      <c r="H100" s="576"/>
      <c r="I100" s="576"/>
      <c r="J100" s="465"/>
      <c r="K100" s="465"/>
      <c r="L100" s="465"/>
      <c r="M100" s="465"/>
      <c r="N100" s="465"/>
      <c r="O100" s="465"/>
      <c r="P100" s="465"/>
      <c r="Q100" s="465"/>
      <c r="R100" s="465"/>
    </row>
    <row r="101" spans="1:18" x14ac:dyDescent="0.25">
      <c r="A101" s="465"/>
      <c r="B101" s="472" t="s">
        <v>272</v>
      </c>
      <c r="C101" s="565" t="s">
        <v>81</v>
      </c>
      <c r="D101" s="570"/>
      <c r="E101" s="565" t="s">
        <v>91</v>
      </c>
      <c r="F101" s="570"/>
      <c r="G101" s="541"/>
      <c r="H101" s="566" t="s">
        <v>64</v>
      </c>
      <c r="I101" s="570"/>
      <c r="J101" s="566" t="s">
        <v>82</v>
      </c>
      <c r="K101" s="570"/>
      <c r="L101" s="465"/>
      <c r="M101" s="465"/>
      <c r="N101" s="465"/>
      <c r="O101" s="465"/>
      <c r="P101" s="465"/>
      <c r="Q101" s="465"/>
      <c r="R101" s="465"/>
    </row>
    <row r="102" spans="1:18" x14ac:dyDescent="0.25">
      <c r="A102" s="465"/>
      <c r="B102" s="473" t="s">
        <v>65</v>
      </c>
      <c r="C102" s="577"/>
      <c r="D102" s="578"/>
      <c r="E102" s="578"/>
      <c r="F102" s="578"/>
      <c r="G102" s="578"/>
      <c r="H102" s="578"/>
      <c r="I102" s="579"/>
      <c r="J102" s="465"/>
      <c r="K102" s="465"/>
      <c r="L102" s="465"/>
      <c r="M102" s="465"/>
      <c r="N102" s="465"/>
      <c r="O102" s="465"/>
      <c r="P102" s="465"/>
      <c r="Q102" s="465"/>
      <c r="R102" s="465"/>
    </row>
    <row r="103" spans="1:18" x14ac:dyDescent="0.25">
      <c r="A103" s="465"/>
      <c r="B103" s="473" t="s">
        <v>98</v>
      </c>
      <c r="C103" s="565" t="s">
        <v>376</v>
      </c>
      <c r="D103" s="566"/>
      <c r="E103" s="568" t="s">
        <v>395</v>
      </c>
      <c r="F103" s="568"/>
      <c r="G103" s="541"/>
      <c r="H103" s="568" t="s">
        <v>429</v>
      </c>
      <c r="I103" s="569"/>
      <c r="J103" s="568"/>
      <c r="K103" s="569"/>
      <c r="L103" s="465"/>
      <c r="M103" s="465"/>
      <c r="N103" s="465"/>
      <c r="O103" s="465"/>
      <c r="P103" s="465"/>
      <c r="Q103" s="465"/>
      <c r="R103" s="465"/>
    </row>
    <row r="104" spans="1:18" s="44" customFormat="1" x14ac:dyDescent="0.25">
      <c r="A104" s="465"/>
      <c r="B104" s="473" t="s">
        <v>66</v>
      </c>
      <c r="C104" s="565">
        <v>2.5</v>
      </c>
      <c r="D104" s="570"/>
      <c r="E104" s="575" t="s">
        <v>396</v>
      </c>
      <c r="F104" s="569"/>
      <c r="G104" s="541"/>
      <c r="H104" s="575">
        <v>3.1</v>
      </c>
      <c r="I104" s="569"/>
      <c r="J104" s="575"/>
      <c r="K104" s="569"/>
      <c r="L104" s="465"/>
      <c r="M104" s="465"/>
      <c r="N104" s="465"/>
      <c r="O104" s="465"/>
      <c r="P104" s="465"/>
      <c r="Q104" s="465"/>
      <c r="R104" s="465"/>
    </row>
    <row r="105" spans="1:18" x14ac:dyDescent="0.25">
      <c r="A105" s="465"/>
      <c r="B105" s="473" t="s">
        <v>67</v>
      </c>
      <c r="C105" s="565">
        <v>6.7</v>
      </c>
      <c r="D105" s="570"/>
      <c r="E105" s="575" t="s">
        <v>397</v>
      </c>
      <c r="F105" s="569"/>
      <c r="G105" s="541"/>
      <c r="H105" s="575">
        <v>6.4</v>
      </c>
      <c r="I105" s="569"/>
      <c r="J105" s="575"/>
      <c r="K105" s="569"/>
      <c r="L105" s="465"/>
      <c r="M105" s="465"/>
      <c r="N105" s="465"/>
      <c r="O105" s="465"/>
      <c r="P105" s="465"/>
      <c r="Q105" s="465"/>
      <c r="R105" s="465"/>
    </row>
    <row r="106" spans="1:18" x14ac:dyDescent="0.25">
      <c r="A106" s="465"/>
      <c r="B106" s="473" t="s">
        <v>68</v>
      </c>
      <c r="C106" s="565">
        <v>106</v>
      </c>
      <c r="D106" s="570"/>
      <c r="E106" s="575" t="s">
        <v>398</v>
      </c>
      <c r="F106" s="569"/>
      <c r="G106" s="541"/>
      <c r="H106" s="583">
        <v>120</v>
      </c>
      <c r="I106" s="584"/>
      <c r="J106" s="583"/>
      <c r="K106" s="584"/>
      <c r="L106" s="465"/>
      <c r="M106" s="465"/>
      <c r="N106" s="465"/>
      <c r="O106" s="465"/>
      <c r="P106" s="465"/>
      <c r="Q106" s="465"/>
      <c r="R106" s="465"/>
    </row>
    <row r="107" spans="1:18" x14ac:dyDescent="0.25">
      <c r="A107" s="465"/>
      <c r="B107" s="473" t="s">
        <v>69</v>
      </c>
      <c r="C107" s="565">
        <v>22</v>
      </c>
      <c r="D107" s="570"/>
      <c r="E107" s="575" t="s">
        <v>399</v>
      </c>
      <c r="F107" s="569"/>
      <c r="G107" s="541"/>
      <c r="H107" s="575">
        <v>112</v>
      </c>
      <c r="I107" s="569"/>
      <c r="J107" s="575"/>
      <c r="K107" s="569"/>
      <c r="L107" s="465"/>
      <c r="M107" s="465"/>
      <c r="N107" s="465"/>
      <c r="O107" s="465"/>
      <c r="P107" s="465"/>
      <c r="Q107" s="465"/>
      <c r="R107" s="465"/>
    </row>
    <row r="108" spans="1:18" x14ac:dyDescent="0.25">
      <c r="A108" s="465"/>
      <c r="B108" s="473" t="s">
        <v>78</v>
      </c>
      <c r="C108" s="565" t="s">
        <v>127</v>
      </c>
      <c r="D108" s="566"/>
      <c r="E108" s="568" t="s">
        <v>175</v>
      </c>
      <c r="F108" s="569"/>
      <c r="G108" s="541"/>
      <c r="H108" s="575" t="s">
        <v>125</v>
      </c>
      <c r="I108" s="569"/>
      <c r="J108" s="575"/>
      <c r="K108" s="569"/>
      <c r="L108" s="465"/>
      <c r="M108" s="465"/>
      <c r="N108" s="465"/>
      <c r="O108" s="465"/>
      <c r="P108" s="465"/>
      <c r="Q108" s="465"/>
      <c r="R108" s="465"/>
    </row>
    <row r="109" spans="1:18" s="44" customFormat="1" x14ac:dyDescent="0.25">
      <c r="A109" s="465"/>
      <c r="B109" s="473" t="s">
        <v>86</v>
      </c>
      <c r="C109" s="568" t="s">
        <v>129</v>
      </c>
      <c r="D109" s="569"/>
      <c r="E109" s="568" t="s">
        <v>129</v>
      </c>
      <c r="F109" s="569"/>
      <c r="G109" s="541"/>
      <c r="H109" s="568" t="s">
        <v>129</v>
      </c>
      <c r="I109" s="569"/>
      <c r="J109" s="568" t="s">
        <v>129</v>
      </c>
      <c r="K109" s="569"/>
      <c r="L109" s="465"/>
      <c r="M109" s="465"/>
      <c r="N109" s="465"/>
      <c r="O109" s="465"/>
      <c r="P109" s="465"/>
      <c r="Q109" s="465"/>
      <c r="R109" s="465"/>
    </row>
    <row r="110" spans="1:18" x14ac:dyDescent="0.25">
      <c r="A110" s="465"/>
      <c r="B110" s="473" t="s">
        <v>70</v>
      </c>
      <c r="C110" s="571" t="s">
        <v>377</v>
      </c>
      <c r="D110" s="571"/>
      <c r="E110" s="572" t="s">
        <v>400</v>
      </c>
      <c r="F110" s="572"/>
      <c r="G110" s="542"/>
      <c r="H110" s="572" t="s">
        <v>377</v>
      </c>
      <c r="I110" s="572"/>
      <c r="J110" s="572" t="s">
        <v>383</v>
      </c>
      <c r="K110" s="572"/>
      <c r="L110" s="465"/>
      <c r="M110" s="465"/>
      <c r="N110" s="465"/>
      <c r="O110" s="465"/>
      <c r="P110" s="465"/>
      <c r="Q110" s="465"/>
      <c r="R110" s="465"/>
    </row>
    <row r="111" spans="1:18" x14ac:dyDescent="0.25">
      <c r="A111" s="465"/>
      <c r="B111" s="472" t="s">
        <v>88</v>
      </c>
      <c r="C111" s="566" t="s">
        <v>284</v>
      </c>
      <c r="D111" s="570"/>
      <c r="E111" s="574" t="s">
        <v>304</v>
      </c>
      <c r="F111" s="572"/>
      <c r="G111" s="542"/>
      <c r="H111" s="572" t="s">
        <v>304</v>
      </c>
      <c r="I111" s="572"/>
      <c r="J111" s="572" t="s">
        <v>284</v>
      </c>
      <c r="K111" s="572"/>
      <c r="L111" s="465"/>
      <c r="M111" s="465"/>
      <c r="N111" s="465"/>
      <c r="O111" s="465"/>
      <c r="P111" s="465"/>
      <c r="Q111" s="465"/>
      <c r="R111" s="465"/>
    </row>
    <row r="112" spans="1:18" x14ac:dyDescent="0.25">
      <c r="A112" s="465"/>
      <c r="B112" s="472" t="s">
        <v>89</v>
      </c>
      <c r="C112" s="566" t="s">
        <v>378</v>
      </c>
      <c r="D112" s="570"/>
      <c r="E112" s="572" t="s">
        <v>290</v>
      </c>
      <c r="F112" s="572"/>
      <c r="G112" s="542"/>
      <c r="H112" s="572" t="s">
        <v>285</v>
      </c>
      <c r="I112" s="572"/>
      <c r="J112" s="572" t="s">
        <v>433</v>
      </c>
      <c r="K112" s="572"/>
      <c r="L112" s="465"/>
      <c r="M112" s="465"/>
      <c r="N112" s="465"/>
      <c r="O112" s="465"/>
      <c r="P112" s="465"/>
      <c r="Q112" s="465"/>
      <c r="R112" s="465"/>
    </row>
    <row r="113" spans="1:18" x14ac:dyDescent="0.25">
      <c r="A113" s="465"/>
      <c r="B113" s="472" t="s">
        <v>71</v>
      </c>
      <c r="C113" s="566" t="s">
        <v>379</v>
      </c>
      <c r="D113" s="570"/>
      <c r="E113" s="572" t="s">
        <v>401</v>
      </c>
      <c r="F113" s="572"/>
      <c r="G113" s="542"/>
      <c r="H113" s="572" t="s">
        <v>412</v>
      </c>
      <c r="I113" s="572"/>
      <c r="J113" s="572" t="s">
        <v>434</v>
      </c>
      <c r="K113" s="572"/>
      <c r="L113" s="465"/>
      <c r="M113" s="465"/>
      <c r="N113" s="465"/>
      <c r="O113" s="465"/>
      <c r="P113" s="465"/>
      <c r="Q113" s="465"/>
      <c r="R113" s="465"/>
    </row>
    <row r="114" spans="1:18" x14ac:dyDescent="0.25">
      <c r="A114" s="465"/>
      <c r="B114" s="473" t="s">
        <v>72</v>
      </c>
      <c r="C114" s="573"/>
      <c r="D114" s="573"/>
      <c r="E114" s="573"/>
      <c r="F114" s="573"/>
      <c r="G114" s="573"/>
      <c r="H114" s="573"/>
      <c r="I114" s="573"/>
      <c r="J114" s="465"/>
      <c r="K114" s="465"/>
      <c r="L114" s="465"/>
      <c r="M114" s="465"/>
      <c r="N114" s="465"/>
      <c r="O114" s="465"/>
      <c r="P114" s="465"/>
      <c r="Q114" s="465"/>
      <c r="R114" s="465"/>
    </row>
    <row r="115" spans="1:18" x14ac:dyDescent="0.25">
      <c r="A115" s="465"/>
      <c r="B115" s="473" t="s">
        <v>73</v>
      </c>
      <c r="C115" s="473" t="s">
        <v>377</v>
      </c>
      <c r="D115" s="542" t="s">
        <v>322</v>
      </c>
      <c r="E115" s="484" t="s">
        <v>400</v>
      </c>
      <c r="F115" s="543" t="s">
        <v>402</v>
      </c>
      <c r="G115" s="416"/>
      <c r="H115" s="484" t="s">
        <v>413</v>
      </c>
      <c r="I115" s="543" t="s">
        <v>414</v>
      </c>
      <c r="J115" s="484" t="s">
        <v>383</v>
      </c>
      <c r="K115" s="543" t="s">
        <v>302</v>
      </c>
      <c r="L115" s="465"/>
      <c r="M115" s="465"/>
      <c r="N115" s="465"/>
      <c r="O115" s="465"/>
      <c r="P115" s="465"/>
      <c r="Q115" s="465"/>
      <c r="R115" s="465"/>
    </row>
    <row r="116" spans="1:18" x14ac:dyDescent="0.25">
      <c r="A116" s="465"/>
      <c r="B116" s="473" t="s">
        <v>84</v>
      </c>
      <c r="C116" s="473" t="s">
        <v>380</v>
      </c>
      <c r="D116" s="79" t="s">
        <v>289</v>
      </c>
      <c r="E116" s="484" t="s">
        <v>305</v>
      </c>
      <c r="F116" s="287" t="s">
        <v>403</v>
      </c>
      <c r="G116" s="416"/>
      <c r="H116" s="286" t="s">
        <v>310</v>
      </c>
      <c r="I116" s="285" t="s">
        <v>415</v>
      </c>
      <c r="J116" s="286" t="s">
        <v>288</v>
      </c>
      <c r="K116" s="285" t="s">
        <v>435</v>
      </c>
      <c r="L116" s="465"/>
      <c r="M116" s="465"/>
      <c r="N116" s="465"/>
      <c r="O116" s="465"/>
      <c r="P116" s="465"/>
      <c r="Q116" s="465"/>
      <c r="R116" s="465"/>
    </row>
    <row r="117" spans="1:18" x14ac:dyDescent="0.25">
      <c r="A117" s="465"/>
      <c r="B117" s="473" t="s">
        <v>131</v>
      </c>
      <c r="C117" s="473" t="s">
        <v>381</v>
      </c>
      <c r="D117" s="542" t="s">
        <v>382</v>
      </c>
      <c r="E117" s="484" t="s">
        <v>311</v>
      </c>
      <c r="F117" s="543" t="s">
        <v>404</v>
      </c>
      <c r="G117" s="416"/>
      <c r="H117" s="484" t="s">
        <v>416</v>
      </c>
      <c r="I117" s="543" t="s">
        <v>417</v>
      </c>
      <c r="J117" s="484" t="s">
        <v>436</v>
      </c>
      <c r="K117" s="543" t="s">
        <v>437</v>
      </c>
      <c r="L117" s="465"/>
      <c r="M117" s="465"/>
      <c r="N117" s="465"/>
      <c r="O117" s="465"/>
      <c r="P117" s="465"/>
      <c r="Q117" s="465"/>
      <c r="R117" s="465"/>
    </row>
    <row r="118" spans="1:18" x14ac:dyDescent="0.25">
      <c r="A118" s="465"/>
      <c r="B118" s="473" t="s">
        <v>84</v>
      </c>
      <c r="C118" s="473" t="s">
        <v>334</v>
      </c>
      <c r="D118" s="542" t="s">
        <v>293</v>
      </c>
      <c r="E118" s="484"/>
      <c r="F118" s="543"/>
      <c r="G118" s="416"/>
      <c r="H118" s="484" t="s">
        <v>418</v>
      </c>
      <c r="I118" s="543" t="s">
        <v>415</v>
      </c>
      <c r="J118" s="484" t="s">
        <v>292</v>
      </c>
      <c r="K118" s="543" t="s">
        <v>415</v>
      </c>
      <c r="L118" s="465"/>
      <c r="M118" s="465"/>
      <c r="N118" s="465"/>
      <c r="O118" s="465"/>
      <c r="P118" s="465"/>
      <c r="Q118" s="465"/>
      <c r="R118" s="465"/>
    </row>
    <row r="119" spans="1:18" x14ac:dyDescent="0.25">
      <c r="A119" s="465"/>
      <c r="B119" s="473"/>
      <c r="C119" s="473"/>
      <c r="D119" s="542"/>
      <c r="E119" s="484"/>
      <c r="F119" s="543"/>
      <c r="G119" s="416"/>
      <c r="H119" s="484"/>
      <c r="I119" s="543"/>
      <c r="J119" s="484"/>
      <c r="K119" s="543"/>
      <c r="L119" s="465"/>
      <c r="M119" s="465"/>
      <c r="N119" s="465"/>
      <c r="O119" s="465"/>
      <c r="P119" s="465"/>
      <c r="Q119" s="465"/>
      <c r="R119" s="465"/>
    </row>
    <row r="120" spans="1:18" s="44" customFormat="1" x14ac:dyDescent="0.25">
      <c r="A120" s="465"/>
      <c r="B120" s="473" t="s">
        <v>130</v>
      </c>
      <c r="C120" s="473"/>
      <c r="D120" s="542"/>
      <c r="E120" s="414"/>
      <c r="F120" s="416"/>
      <c r="G120" s="416"/>
      <c r="H120" s="484"/>
      <c r="I120" s="484"/>
      <c r="J120" s="484"/>
      <c r="K120" s="484"/>
      <c r="L120" s="465"/>
      <c r="M120" s="465"/>
      <c r="N120" s="465"/>
      <c r="O120" s="465"/>
      <c r="P120" s="465"/>
      <c r="Q120" s="465"/>
      <c r="R120" s="465"/>
    </row>
    <row r="121" spans="1:18" s="44" customFormat="1" x14ac:dyDescent="0.25">
      <c r="A121" s="465"/>
      <c r="B121" s="473"/>
      <c r="C121" s="473"/>
      <c r="D121" s="542"/>
      <c r="E121" s="414"/>
      <c r="F121" s="416"/>
      <c r="G121" s="416"/>
      <c r="H121" s="414"/>
      <c r="I121" s="414"/>
      <c r="J121" s="414"/>
      <c r="K121" s="414"/>
      <c r="L121" s="465"/>
      <c r="M121" s="465"/>
      <c r="N121" s="465"/>
      <c r="O121" s="465"/>
      <c r="P121" s="465"/>
      <c r="Q121" s="465"/>
      <c r="R121" s="465"/>
    </row>
    <row r="122" spans="1:18" s="44" customFormat="1" x14ac:dyDescent="0.25">
      <c r="A122" s="465"/>
      <c r="B122" s="473"/>
      <c r="C122" s="473"/>
      <c r="D122" s="542"/>
      <c r="E122" s="414"/>
      <c r="F122" s="416"/>
      <c r="G122" s="416"/>
      <c r="H122" s="414"/>
      <c r="I122" s="414"/>
      <c r="J122" s="414"/>
      <c r="K122" s="414"/>
      <c r="L122" s="465"/>
      <c r="M122" s="465"/>
      <c r="N122" s="465"/>
      <c r="O122" s="465"/>
      <c r="P122" s="465"/>
      <c r="Q122" s="465"/>
      <c r="R122" s="465"/>
    </row>
    <row r="123" spans="1:18" s="44" customFormat="1" x14ac:dyDescent="0.25">
      <c r="A123" s="465"/>
      <c r="B123" s="473" t="s">
        <v>74</v>
      </c>
      <c r="C123" s="571"/>
      <c r="D123" s="571"/>
      <c r="E123" s="571"/>
      <c r="F123" s="571"/>
      <c r="G123" s="571"/>
      <c r="H123" s="571"/>
      <c r="I123" s="571"/>
      <c r="J123" s="465"/>
      <c r="K123" s="465"/>
      <c r="L123" s="465"/>
      <c r="M123" s="465"/>
      <c r="N123" s="465"/>
      <c r="O123" s="465"/>
      <c r="P123" s="465"/>
      <c r="Q123" s="465"/>
      <c r="R123" s="465"/>
    </row>
    <row r="124" spans="1:18" x14ac:dyDescent="0.25">
      <c r="A124" s="465"/>
      <c r="B124" s="473" t="s">
        <v>75</v>
      </c>
      <c r="C124" s="473" t="s">
        <v>383</v>
      </c>
      <c r="D124" s="484" t="s">
        <v>384</v>
      </c>
      <c r="E124" s="484" t="s">
        <v>383</v>
      </c>
      <c r="F124" s="484" t="s">
        <v>170</v>
      </c>
      <c r="G124" s="414"/>
      <c r="H124" s="484" t="s">
        <v>419</v>
      </c>
      <c r="I124" s="484" t="s">
        <v>420</v>
      </c>
      <c r="J124" s="484" t="s">
        <v>383</v>
      </c>
      <c r="K124" s="484" t="s">
        <v>438</v>
      </c>
      <c r="L124" s="465"/>
      <c r="M124" s="465"/>
      <c r="N124" s="465"/>
      <c r="O124" s="465"/>
      <c r="P124" s="465"/>
      <c r="Q124" s="465"/>
      <c r="R124" s="465"/>
    </row>
    <row r="125" spans="1:18" x14ac:dyDescent="0.25">
      <c r="A125" s="465"/>
      <c r="B125" s="406"/>
      <c r="C125" s="473"/>
      <c r="D125" s="473"/>
      <c r="E125" s="414"/>
      <c r="F125" s="414"/>
      <c r="G125" s="414"/>
      <c r="H125" s="484" t="s">
        <v>421</v>
      </c>
      <c r="I125" s="484" t="s">
        <v>422</v>
      </c>
      <c r="J125" s="484"/>
      <c r="K125" s="484"/>
      <c r="L125" s="465"/>
      <c r="M125" s="465"/>
      <c r="N125" s="465"/>
      <c r="O125" s="465"/>
      <c r="P125" s="465"/>
      <c r="Q125" s="465"/>
      <c r="R125" s="465"/>
    </row>
    <row r="126" spans="1:18" s="44" customFormat="1" x14ac:dyDescent="0.25">
      <c r="A126" s="465"/>
      <c r="B126" s="473" t="s">
        <v>105</v>
      </c>
      <c r="C126" s="473" t="s">
        <v>385</v>
      </c>
      <c r="D126" s="484" t="s">
        <v>386</v>
      </c>
      <c r="E126" s="484" t="s">
        <v>354</v>
      </c>
      <c r="F126" s="484" t="s">
        <v>405</v>
      </c>
      <c r="G126" s="414"/>
      <c r="H126" s="484" t="s">
        <v>307</v>
      </c>
      <c r="I126" s="484" t="s">
        <v>424</v>
      </c>
      <c r="J126" s="484" t="s">
        <v>439</v>
      </c>
      <c r="K126" s="484" t="s">
        <v>440</v>
      </c>
      <c r="L126" s="465"/>
      <c r="M126" s="465"/>
      <c r="N126" s="465"/>
      <c r="O126" s="465"/>
      <c r="P126" s="465"/>
      <c r="Q126" s="465"/>
      <c r="R126" s="465"/>
    </row>
    <row r="127" spans="1:18" x14ac:dyDescent="0.25">
      <c r="A127" s="465"/>
      <c r="B127" s="473"/>
      <c r="C127" s="473"/>
      <c r="D127" s="473"/>
      <c r="E127" s="484" t="s">
        <v>294</v>
      </c>
      <c r="F127" s="484" t="s">
        <v>406</v>
      </c>
      <c r="G127" s="414"/>
      <c r="H127" s="484" t="s">
        <v>423</v>
      </c>
      <c r="I127" s="484" t="s">
        <v>424</v>
      </c>
      <c r="J127" s="484"/>
      <c r="K127" s="484"/>
      <c r="L127" s="465"/>
      <c r="M127" s="465"/>
      <c r="N127" s="465"/>
      <c r="O127" s="465"/>
      <c r="P127" s="465"/>
      <c r="Q127" s="465"/>
      <c r="R127" s="465"/>
    </row>
    <row r="128" spans="1:18" s="44" customFormat="1" x14ac:dyDescent="0.25">
      <c r="A128" s="465"/>
      <c r="B128" s="473"/>
      <c r="C128" s="473"/>
      <c r="D128" s="473"/>
      <c r="E128" s="484"/>
      <c r="F128" s="484"/>
      <c r="G128" s="414"/>
      <c r="H128" s="414"/>
      <c r="I128" s="414"/>
      <c r="J128" s="414"/>
      <c r="K128" s="414"/>
      <c r="L128" s="465"/>
      <c r="M128" s="465"/>
      <c r="N128" s="465"/>
      <c r="O128" s="465"/>
      <c r="P128" s="465"/>
      <c r="Q128" s="465"/>
      <c r="R128" s="465"/>
    </row>
    <row r="129" spans="1:18" s="44" customFormat="1" x14ac:dyDescent="0.25">
      <c r="A129" s="465"/>
      <c r="B129" s="473" t="s">
        <v>76</v>
      </c>
      <c r="C129" s="473" t="s">
        <v>381</v>
      </c>
      <c r="D129" s="473" t="s">
        <v>387</v>
      </c>
      <c r="E129" s="484" t="s">
        <v>354</v>
      </c>
      <c r="F129" s="484" t="s">
        <v>100</v>
      </c>
      <c r="G129" s="414"/>
      <c r="H129" s="484" t="s">
        <v>419</v>
      </c>
      <c r="I129" s="484" t="s">
        <v>425</v>
      </c>
      <c r="J129" s="484" t="s">
        <v>290</v>
      </c>
      <c r="K129" s="484" t="s">
        <v>441</v>
      </c>
      <c r="L129" s="465"/>
      <c r="M129" s="465"/>
      <c r="N129" s="465"/>
      <c r="O129" s="465"/>
      <c r="P129" s="465"/>
      <c r="Q129" s="465"/>
      <c r="R129" s="465"/>
    </row>
    <row r="130" spans="1:18" x14ac:dyDescent="0.25">
      <c r="A130" s="465"/>
      <c r="B130" s="473"/>
      <c r="C130" s="473" t="s">
        <v>388</v>
      </c>
      <c r="D130" s="473" t="s">
        <v>389</v>
      </c>
      <c r="E130" s="484" t="s">
        <v>294</v>
      </c>
      <c r="F130" s="484" t="s">
        <v>100</v>
      </c>
      <c r="G130" s="414"/>
      <c r="H130" s="484" t="s">
        <v>294</v>
      </c>
      <c r="I130" s="484" t="s">
        <v>425</v>
      </c>
      <c r="J130" s="484" t="s">
        <v>317</v>
      </c>
      <c r="K130" s="484" t="s">
        <v>389</v>
      </c>
      <c r="L130" s="465"/>
      <c r="M130" s="465"/>
      <c r="N130" s="465"/>
      <c r="O130" s="465"/>
      <c r="P130" s="465"/>
      <c r="Q130" s="465"/>
      <c r="R130" s="465"/>
    </row>
    <row r="131" spans="1:18" s="44" customFormat="1" x14ac:dyDescent="0.25">
      <c r="A131" s="465"/>
      <c r="B131" s="473"/>
      <c r="C131" s="473" t="s">
        <v>356</v>
      </c>
      <c r="D131" s="473" t="s">
        <v>390</v>
      </c>
      <c r="E131" s="484"/>
      <c r="F131" s="484"/>
      <c r="G131" s="414"/>
      <c r="H131" s="484" t="s">
        <v>317</v>
      </c>
      <c r="I131" s="484" t="s">
        <v>426</v>
      </c>
      <c r="J131" s="484" t="s">
        <v>442</v>
      </c>
      <c r="K131" s="484" t="s">
        <v>124</v>
      </c>
      <c r="L131" s="465"/>
      <c r="M131" s="465"/>
      <c r="N131" s="465"/>
      <c r="O131" s="465"/>
      <c r="P131" s="465"/>
      <c r="Q131" s="465"/>
      <c r="R131" s="465"/>
    </row>
    <row r="132" spans="1:18" s="44" customFormat="1" x14ac:dyDescent="0.25">
      <c r="A132" s="465"/>
      <c r="B132" s="473"/>
      <c r="C132" s="473" t="s">
        <v>391</v>
      </c>
      <c r="D132" s="473" t="s">
        <v>389</v>
      </c>
      <c r="E132" s="484"/>
      <c r="F132" s="484"/>
      <c r="G132" s="414"/>
      <c r="H132" s="414"/>
      <c r="I132" s="414"/>
      <c r="J132" s="414"/>
      <c r="K132" s="414"/>
      <c r="L132" s="465"/>
      <c r="M132" s="465"/>
      <c r="N132" s="465"/>
      <c r="O132" s="465"/>
      <c r="P132" s="465"/>
      <c r="Q132" s="465"/>
      <c r="R132" s="465"/>
    </row>
    <row r="133" spans="1:18" s="44" customFormat="1" x14ac:dyDescent="0.25">
      <c r="A133" s="465"/>
      <c r="B133" s="473" t="s">
        <v>79</v>
      </c>
      <c r="C133" s="473"/>
      <c r="D133" s="473"/>
      <c r="E133" s="484" t="s">
        <v>407</v>
      </c>
      <c r="F133" s="484" t="s">
        <v>211</v>
      </c>
      <c r="G133" s="414"/>
      <c r="H133" s="414"/>
      <c r="I133" s="414"/>
      <c r="J133" s="484" t="s">
        <v>442</v>
      </c>
      <c r="K133" s="484" t="s">
        <v>443</v>
      </c>
      <c r="L133" s="465"/>
      <c r="M133" s="465"/>
      <c r="N133" s="465"/>
      <c r="O133" s="465"/>
      <c r="P133" s="465"/>
      <c r="Q133" s="465"/>
      <c r="R133" s="465"/>
    </row>
    <row r="134" spans="1:18" x14ac:dyDescent="0.25">
      <c r="A134" s="465"/>
      <c r="B134" s="473"/>
      <c r="C134" s="473"/>
      <c r="D134" s="473"/>
      <c r="E134" s="465"/>
      <c r="F134" s="465"/>
      <c r="G134" s="414"/>
      <c r="H134" s="414"/>
      <c r="I134" s="414"/>
      <c r="J134" s="414"/>
      <c r="K134" s="414"/>
      <c r="L134" s="465"/>
      <c r="M134" s="465"/>
      <c r="N134" s="465"/>
      <c r="O134" s="465"/>
      <c r="P134" s="465"/>
      <c r="Q134" s="465"/>
      <c r="R134" s="465"/>
    </row>
    <row r="135" spans="1:18" s="44" customFormat="1" ht="15.75" thickBot="1" x14ac:dyDescent="0.3">
      <c r="A135" s="465"/>
      <c r="B135" s="473"/>
      <c r="C135" s="473"/>
      <c r="D135" s="473"/>
      <c r="E135" s="484"/>
      <c r="F135" s="484"/>
      <c r="G135" s="414"/>
      <c r="H135" s="414"/>
      <c r="I135" s="414"/>
      <c r="J135" s="414"/>
      <c r="K135" s="414"/>
      <c r="L135" s="465"/>
      <c r="M135" s="465"/>
      <c r="N135" s="465"/>
      <c r="O135" s="465"/>
      <c r="P135" s="465"/>
      <c r="Q135" s="465"/>
      <c r="R135" s="465"/>
    </row>
    <row r="136" spans="1:18" x14ac:dyDescent="0.25">
      <c r="A136" s="465"/>
      <c r="B136" s="473" t="s">
        <v>90</v>
      </c>
      <c r="C136" s="473" t="s">
        <v>385</v>
      </c>
      <c r="D136" s="473" t="s">
        <v>392</v>
      </c>
      <c r="E136" s="484" t="s">
        <v>354</v>
      </c>
      <c r="F136" s="473" t="s">
        <v>392</v>
      </c>
      <c r="G136" s="414"/>
      <c r="H136" s="484" t="s">
        <v>423</v>
      </c>
      <c r="I136" s="473" t="s">
        <v>427</v>
      </c>
      <c r="J136" s="484" t="s">
        <v>439</v>
      </c>
      <c r="K136" s="605" t="s">
        <v>392</v>
      </c>
      <c r="L136" s="606"/>
      <c r="M136" s="465"/>
      <c r="N136" s="465"/>
      <c r="O136" s="465"/>
      <c r="P136" s="465"/>
      <c r="Q136" s="465"/>
      <c r="R136" s="465"/>
    </row>
    <row r="137" spans="1:18" ht="15.75" thickBot="1" x14ac:dyDescent="0.3">
      <c r="A137" s="465"/>
      <c r="B137" s="473"/>
      <c r="C137" s="473"/>
      <c r="D137" s="473" t="s">
        <v>393</v>
      </c>
      <c r="E137" s="465"/>
      <c r="F137" s="473" t="s">
        <v>408</v>
      </c>
      <c r="G137" s="414"/>
      <c r="H137" s="484"/>
      <c r="I137" s="484" t="s">
        <v>430</v>
      </c>
      <c r="J137" s="484"/>
      <c r="K137" s="603" t="s">
        <v>393</v>
      </c>
      <c r="L137" s="604"/>
      <c r="M137" s="465"/>
      <c r="N137" s="465"/>
      <c r="O137" s="465"/>
      <c r="P137" s="465"/>
      <c r="Q137" s="465"/>
      <c r="R137" s="465"/>
    </row>
    <row r="138" spans="1:18" x14ac:dyDescent="0.25">
      <c r="A138" s="465"/>
      <c r="B138" s="406"/>
      <c r="C138" s="473" t="s">
        <v>381</v>
      </c>
      <c r="D138" s="473" t="s">
        <v>392</v>
      </c>
      <c r="E138" s="484" t="s">
        <v>294</v>
      </c>
      <c r="F138" s="473" t="s">
        <v>409</v>
      </c>
      <c r="G138" s="414"/>
      <c r="H138" s="484" t="s">
        <v>294</v>
      </c>
      <c r="I138" s="484" t="s">
        <v>431</v>
      </c>
      <c r="J138" s="484" t="s">
        <v>444</v>
      </c>
      <c r="K138" s="605" t="s">
        <v>392</v>
      </c>
      <c r="L138" s="606"/>
      <c r="M138" s="465"/>
      <c r="N138" s="465"/>
      <c r="O138" s="465"/>
      <c r="P138" s="465"/>
      <c r="Q138" s="465"/>
      <c r="R138" s="465"/>
    </row>
    <row r="139" spans="1:18" x14ac:dyDescent="0.25">
      <c r="A139" s="465"/>
      <c r="B139" s="494"/>
      <c r="C139" s="494"/>
      <c r="D139" s="473" t="s">
        <v>393</v>
      </c>
      <c r="E139" s="484"/>
      <c r="F139" s="473" t="s">
        <v>393</v>
      </c>
      <c r="G139" s="494"/>
      <c r="H139" s="494"/>
      <c r="I139" s="494" t="s">
        <v>432</v>
      </c>
      <c r="J139" s="494"/>
      <c r="K139" s="607" t="s">
        <v>393</v>
      </c>
      <c r="L139" s="608"/>
      <c r="M139" s="465"/>
      <c r="N139" s="465"/>
      <c r="O139" s="465"/>
      <c r="P139" s="465"/>
      <c r="Q139" s="465"/>
      <c r="R139" s="465"/>
    </row>
    <row r="140" spans="1:18" ht="15.75" x14ac:dyDescent="0.25">
      <c r="A140" s="465"/>
      <c r="B140" s="494"/>
      <c r="C140" s="494" t="s">
        <v>388</v>
      </c>
      <c r="D140" s="473" t="s">
        <v>392</v>
      </c>
      <c r="E140" s="484" t="s">
        <v>410</v>
      </c>
      <c r="F140" s="131" t="s">
        <v>411</v>
      </c>
      <c r="G140" s="494"/>
      <c r="H140" s="494"/>
      <c r="I140" s="494"/>
      <c r="J140" s="494"/>
      <c r="K140" s="601" t="s">
        <v>445</v>
      </c>
      <c r="L140" s="602"/>
      <c r="M140" s="465"/>
      <c r="N140" s="465"/>
      <c r="O140" s="465"/>
      <c r="P140" s="465"/>
      <c r="Q140" s="465"/>
      <c r="R140" s="465"/>
    </row>
    <row r="141" spans="1:18" x14ac:dyDescent="0.25">
      <c r="A141" s="465"/>
      <c r="B141" s="494"/>
      <c r="C141" s="494"/>
      <c r="D141" s="473" t="s">
        <v>393</v>
      </c>
      <c r="E141" s="414"/>
      <c r="F141" s="414"/>
      <c r="G141" s="494"/>
      <c r="H141" s="494"/>
      <c r="I141" s="494"/>
      <c r="J141" s="494" t="s">
        <v>290</v>
      </c>
      <c r="K141" s="527" t="s">
        <v>392</v>
      </c>
      <c r="L141" s="465"/>
      <c r="M141" s="465"/>
      <c r="N141" s="465"/>
      <c r="O141" s="465"/>
      <c r="P141" s="465"/>
      <c r="Q141" s="465"/>
      <c r="R141" s="465"/>
    </row>
    <row r="142" spans="1:18" s="44" customFormat="1" x14ac:dyDescent="0.25">
      <c r="A142" s="465"/>
      <c r="B142" s="494"/>
      <c r="C142" s="494"/>
      <c r="D142" s="494" t="s">
        <v>394</v>
      </c>
      <c r="E142" s="484"/>
      <c r="F142" s="484"/>
      <c r="G142" s="494"/>
      <c r="H142" s="494"/>
      <c r="I142" s="494"/>
      <c r="J142" s="494"/>
      <c r="K142" s="527" t="s">
        <v>393</v>
      </c>
      <c r="L142" s="465"/>
      <c r="M142" s="465"/>
      <c r="N142" s="465"/>
      <c r="O142" s="465"/>
      <c r="P142" s="465"/>
      <c r="Q142" s="465"/>
      <c r="R142" s="465"/>
    </row>
    <row r="143" spans="1:18" x14ac:dyDescent="0.25">
      <c r="A143" s="465"/>
      <c r="B143" s="465"/>
      <c r="C143" s="465" t="s">
        <v>391</v>
      </c>
      <c r="D143" s="473" t="s">
        <v>392</v>
      </c>
      <c r="E143" s="465"/>
      <c r="F143" s="465"/>
      <c r="G143" s="465"/>
      <c r="H143" s="465"/>
      <c r="I143" s="465"/>
      <c r="J143" s="465" t="s">
        <v>294</v>
      </c>
      <c r="K143" s="465" t="s">
        <v>393</v>
      </c>
      <c r="L143" s="465"/>
      <c r="M143" s="465"/>
      <c r="N143" s="465"/>
      <c r="O143" s="465"/>
      <c r="P143" s="465"/>
      <c r="Q143" s="465"/>
      <c r="R143" s="465"/>
    </row>
    <row r="144" spans="1:18" x14ac:dyDescent="0.25">
      <c r="A144" s="465"/>
      <c r="B144" s="465"/>
      <c r="C144" s="465"/>
      <c r="D144" s="465"/>
      <c r="E144" s="465"/>
      <c r="F144" s="465"/>
      <c r="G144" s="465"/>
      <c r="H144" s="465"/>
      <c r="I144" s="465"/>
      <c r="J144" s="465"/>
      <c r="K144" s="465" t="s">
        <v>392</v>
      </c>
      <c r="L144" s="465"/>
      <c r="M144" s="465"/>
      <c r="N144" s="465"/>
      <c r="O144" s="465"/>
      <c r="P144" s="465"/>
      <c r="Q144" s="465"/>
      <c r="R144" s="465"/>
    </row>
    <row r="145" spans="7:7" x14ac:dyDescent="0.25">
      <c r="G145"/>
    </row>
  </sheetData>
  <protectedRanges>
    <protectedRange sqref="B11:B27 B33:B49 B55:B71 B78:B94" name="Range3_7_1"/>
    <protectedRange sqref="B28:B29 B50:B51 B75 B72:B73 B95:B97" name="Range3_8_1"/>
  </protectedRanges>
  <mergeCells count="62">
    <mergeCell ref="C106:D106"/>
    <mergeCell ref="E106:F106"/>
    <mergeCell ref="H104:I104"/>
    <mergeCell ref="H106:I106"/>
    <mergeCell ref="C104:D104"/>
    <mergeCell ref="E104:F104"/>
    <mergeCell ref="C105:D105"/>
    <mergeCell ref="E105:F105"/>
    <mergeCell ref="H105:I105"/>
    <mergeCell ref="C114:I114"/>
    <mergeCell ref="C123:I123"/>
    <mergeCell ref="C110:D110"/>
    <mergeCell ref="E110:F110"/>
    <mergeCell ref="H110:I110"/>
    <mergeCell ref="C111:D111"/>
    <mergeCell ref="E111:F111"/>
    <mergeCell ref="H111:I111"/>
    <mergeCell ref="C112:D112"/>
    <mergeCell ref="C113:D113"/>
    <mergeCell ref="E112:F112"/>
    <mergeCell ref="H112:I112"/>
    <mergeCell ref="E113:F113"/>
    <mergeCell ref="H113:I113"/>
    <mergeCell ref="H109:I109"/>
    <mergeCell ref="C107:D107"/>
    <mergeCell ref="E107:F107"/>
    <mergeCell ref="H107:I107"/>
    <mergeCell ref="C108:D108"/>
    <mergeCell ref="E108:F108"/>
    <mergeCell ref="H108:I108"/>
    <mergeCell ref="C109:D109"/>
    <mergeCell ref="E109:F109"/>
    <mergeCell ref="K140:L140"/>
    <mergeCell ref="K137:L137"/>
    <mergeCell ref="K138:L138"/>
    <mergeCell ref="K139:L139"/>
    <mergeCell ref="J109:K109"/>
    <mergeCell ref="J110:K110"/>
    <mergeCell ref="J111:K111"/>
    <mergeCell ref="J112:K112"/>
    <mergeCell ref="J113:K113"/>
    <mergeCell ref="K136:L136"/>
    <mergeCell ref="A6:A7"/>
    <mergeCell ref="B6:B7"/>
    <mergeCell ref="C6:E6"/>
    <mergeCell ref="L6:N6"/>
    <mergeCell ref="Q6:Q7"/>
    <mergeCell ref="B100:I100"/>
    <mergeCell ref="C101:D101"/>
    <mergeCell ref="E101:F101"/>
    <mergeCell ref="H101:I101"/>
    <mergeCell ref="J101:K101"/>
    <mergeCell ref="C102:I102"/>
    <mergeCell ref="C103:D103"/>
    <mergeCell ref="E103:F103"/>
    <mergeCell ref="H103:I103"/>
    <mergeCell ref="J103:K103"/>
    <mergeCell ref="J104:K104"/>
    <mergeCell ref="J105:K105"/>
    <mergeCell ref="J106:K106"/>
    <mergeCell ref="J107:K107"/>
    <mergeCell ref="J108:K10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92"/>
  <sheetViews>
    <sheetView workbookViewId="0">
      <selection activeCell="Q50" sqref="Q50"/>
    </sheetView>
  </sheetViews>
  <sheetFormatPr defaultRowHeight="15" x14ac:dyDescent="0.25"/>
  <cols>
    <col min="1" max="1" width="4" style="292" customWidth="1"/>
    <col min="2" max="2" width="27.140625" style="292" customWidth="1"/>
    <col min="3" max="3" width="13.7109375" style="292" customWidth="1"/>
    <col min="4" max="4" width="24.7109375" style="292" customWidth="1"/>
    <col min="5" max="5" width="12.28515625" style="292" customWidth="1"/>
    <col min="6" max="7" width="23.7109375" style="292" customWidth="1"/>
    <col min="8" max="8" width="13.7109375" style="292" customWidth="1"/>
    <col min="9" max="9" width="23.140625" style="292" customWidth="1"/>
    <col min="10" max="10" width="14.28515625" style="292" customWidth="1"/>
    <col min="11" max="11" width="16.140625" style="292" customWidth="1"/>
    <col min="12" max="16" width="9.140625" style="292"/>
    <col min="17" max="17" width="9.85546875" style="292" customWidth="1"/>
    <col min="18" max="16384" width="9.140625" style="292"/>
  </cols>
  <sheetData>
    <row r="2" spans="1:17" x14ac:dyDescent="0.25">
      <c r="B2" s="62" t="s">
        <v>446</v>
      </c>
    </row>
    <row r="3" spans="1:17" x14ac:dyDescent="0.25">
      <c r="B3" s="36" t="s">
        <v>447</v>
      </c>
    </row>
    <row r="5" spans="1:17" ht="15.75" x14ac:dyDescent="0.25">
      <c r="A5" s="56" t="s">
        <v>38</v>
      </c>
    </row>
    <row r="7" spans="1:17" ht="140.25" x14ac:dyDescent="0.25">
      <c r="A7" s="582" t="s">
        <v>0</v>
      </c>
      <c r="B7" s="582" t="s">
        <v>1</v>
      </c>
      <c r="C7" s="582" t="s">
        <v>39</v>
      </c>
      <c r="D7" s="582"/>
      <c r="E7" s="582"/>
      <c r="F7" s="279" t="s">
        <v>3</v>
      </c>
      <c r="G7" s="279" t="s">
        <v>145</v>
      </c>
      <c r="H7" s="279" t="s">
        <v>4</v>
      </c>
      <c r="I7" s="279" t="s">
        <v>25</v>
      </c>
      <c r="J7" s="279" t="s">
        <v>6</v>
      </c>
      <c r="K7" s="279" t="s">
        <v>40</v>
      </c>
      <c r="L7" s="599" t="s">
        <v>41</v>
      </c>
      <c r="M7" s="599"/>
      <c r="N7" s="599"/>
      <c r="O7" s="279" t="s">
        <v>42</v>
      </c>
      <c r="P7" s="281" t="s">
        <v>7</v>
      </c>
      <c r="Q7" s="600" t="s">
        <v>12</v>
      </c>
    </row>
    <row r="8" spans="1:17" ht="76.5" x14ac:dyDescent="0.25">
      <c r="A8" s="582"/>
      <c r="B8" s="582"/>
      <c r="C8" s="279" t="s">
        <v>13</v>
      </c>
      <c r="D8" s="279" t="s">
        <v>14</v>
      </c>
      <c r="E8" s="279" t="s">
        <v>15</v>
      </c>
      <c r="F8" s="279" t="s">
        <v>16</v>
      </c>
      <c r="G8" s="279" t="s">
        <v>20</v>
      </c>
      <c r="H8" s="279" t="s">
        <v>15</v>
      </c>
      <c r="I8" s="279" t="s">
        <v>17</v>
      </c>
      <c r="J8" s="279" t="s">
        <v>18</v>
      </c>
      <c r="K8" s="279" t="s">
        <v>20</v>
      </c>
      <c r="L8" s="279" t="s">
        <v>43</v>
      </c>
      <c r="M8" s="60" t="s">
        <v>14</v>
      </c>
      <c r="N8" s="60" t="s">
        <v>15</v>
      </c>
      <c r="O8" s="60" t="s">
        <v>21</v>
      </c>
      <c r="P8" s="279" t="s">
        <v>19</v>
      </c>
      <c r="Q8" s="600"/>
    </row>
    <row r="9" spans="1:17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1"/>
      <c r="N9" s="61"/>
      <c r="O9" s="61"/>
      <c r="P9" s="57"/>
      <c r="Q9" s="8"/>
    </row>
    <row r="10" spans="1:17" x14ac:dyDescent="0.25">
      <c r="A10" s="23" t="s">
        <v>62</v>
      </c>
    </row>
    <row r="11" spans="1:17" s="40" customFormat="1" ht="12.75" x14ac:dyDescent="0.2">
      <c r="A11" s="141">
        <v>1</v>
      </c>
      <c r="B11" s="141" t="s">
        <v>49</v>
      </c>
      <c r="C11" s="136">
        <v>2.88</v>
      </c>
      <c r="D11" s="134">
        <v>100</v>
      </c>
      <c r="E11" s="134">
        <v>10</v>
      </c>
      <c r="F11" s="138">
        <v>9</v>
      </c>
      <c r="G11" s="138">
        <v>100</v>
      </c>
      <c r="H11" s="134">
        <v>9</v>
      </c>
      <c r="I11" s="138">
        <v>114</v>
      </c>
      <c r="J11" s="145">
        <v>194</v>
      </c>
      <c r="K11" s="137">
        <v>42.99</v>
      </c>
      <c r="L11" s="136">
        <f>(((C11*92)/100)*K11)/100</f>
        <v>1.1390630400000001</v>
      </c>
      <c r="M11" s="134">
        <v>100</v>
      </c>
      <c r="N11" s="134">
        <v>5</v>
      </c>
      <c r="O11" s="146">
        <v>3.57</v>
      </c>
      <c r="P11" s="138">
        <v>721</v>
      </c>
      <c r="Q11" s="147">
        <f>E11+F11+N11</f>
        <v>24</v>
      </c>
    </row>
    <row r="12" spans="1:17" s="40" customFormat="1" ht="12.75" x14ac:dyDescent="0.2">
      <c r="A12" s="24">
        <v>2</v>
      </c>
      <c r="B12" s="87" t="s">
        <v>448</v>
      </c>
      <c r="C12" s="13">
        <v>4.1900000000000004</v>
      </c>
      <c r="D12" s="100">
        <f>(C12*D$11)/C$11</f>
        <v>145.48611111111114</v>
      </c>
      <c r="E12" s="280">
        <v>18</v>
      </c>
      <c r="F12" s="104">
        <v>9</v>
      </c>
      <c r="G12" s="104">
        <v>100</v>
      </c>
      <c r="H12" s="280">
        <v>9</v>
      </c>
      <c r="I12" s="280">
        <v>148</v>
      </c>
      <c r="J12" s="88">
        <v>196</v>
      </c>
      <c r="K12" s="89">
        <v>44.86</v>
      </c>
      <c r="L12" s="102">
        <f>(((C12*92)/100)*K12)/100</f>
        <v>1.7292632799999998</v>
      </c>
      <c r="M12" s="100">
        <f>(L12*M$11)/L$11</f>
        <v>151.8145369724225</v>
      </c>
      <c r="N12" s="280">
        <v>9</v>
      </c>
      <c r="O12" s="109">
        <v>3.37</v>
      </c>
      <c r="P12" s="291">
        <v>716</v>
      </c>
      <c r="Q12" s="90">
        <f t="shared" ref="Q12:Q17" si="0">E12+F12+N12</f>
        <v>36</v>
      </c>
    </row>
    <row r="13" spans="1:17" s="40" customFormat="1" ht="12.75" x14ac:dyDescent="0.2">
      <c r="A13" s="24">
        <v>3</v>
      </c>
      <c r="B13" s="87" t="s">
        <v>449</v>
      </c>
      <c r="C13" s="13">
        <v>4.38</v>
      </c>
      <c r="D13" s="100">
        <f t="shared" ref="D13:D17" si="1">(C13*D$11)/C$11</f>
        <v>152.08333333333334</v>
      </c>
      <c r="E13" s="280">
        <v>18</v>
      </c>
      <c r="F13" s="280">
        <v>9</v>
      </c>
      <c r="G13" s="280">
        <v>99</v>
      </c>
      <c r="H13" s="280">
        <v>9</v>
      </c>
      <c r="I13" s="280">
        <v>140</v>
      </c>
      <c r="J13" s="88">
        <v>196</v>
      </c>
      <c r="K13" s="89">
        <v>45.29</v>
      </c>
      <c r="L13" s="102">
        <f t="shared" ref="L13:L17" si="2">(((C13*92)/100)*K13)/100</f>
        <v>1.8250058399999998</v>
      </c>
      <c r="M13" s="100">
        <f t="shared" ref="M13:M17" si="3">(L13*M$11)/L$11</f>
        <v>160.2199154842211</v>
      </c>
      <c r="N13" s="280">
        <v>9</v>
      </c>
      <c r="O13" s="109">
        <v>3.72</v>
      </c>
      <c r="P13" s="291">
        <v>714</v>
      </c>
      <c r="Q13" s="90">
        <f t="shared" si="0"/>
        <v>36</v>
      </c>
    </row>
    <row r="14" spans="1:17" s="40" customFormat="1" ht="12.75" x14ac:dyDescent="0.2">
      <c r="A14" s="24">
        <v>4</v>
      </c>
      <c r="B14" s="87" t="s">
        <v>212</v>
      </c>
      <c r="C14" s="13">
        <v>3.7</v>
      </c>
      <c r="D14" s="100">
        <f t="shared" si="1"/>
        <v>128.47222222222223</v>
      </c>
      <c r="E14" s="280">
        <v>16</v>
      </c>
      <c r="F14" s="280">
        <v>9</v>
      </c>
      <c r="G14" s="280">
        <v>100</v>
      </c>
      <c r="H14" s="280">
        <v>7</v>
      </c>
      <c r="I14" s="280">
        <v>133</v>
      </c>
      <c r="J14" s="88">
        <v>196</v>
      </c>
      <c r="K14" s="89">
        <v>46.4</v>
      </c>
      <c r="L14" s="102">
        <f t="shared" si="2"/>
        <v>1.5794560000000002</v>
      </c>
      <c r="M14" s="100">
        <f t="shared" si="3"/>
        <v>138.66273810446873</v>
      </c>
      <c r="N14" s="280">
        <v>9</v>
      </c>
      <c r="O14" s="109">
        <v>3.08</v>
      </c>
      <c r="P14" s="291">
        <v>707</v>
      </c>
      <c r="Q14" s="90">
        <f t="shared" si="0"/>
        <v>34</v>
      </c>
    </row>
    <row r="15" spans="1:17" s="40" customFormat="1" ht="12.75" x14ac:dyDescent="0.2">
      <c r="A15" s="24">
        <v>5</v>
      </c>
      <c r="B15" s="87" t="s">
        <v>213</v>
      </c>
      <c r="C15" s="13">
        <v>5.25</v>
      </c>
      <c r="D15" s="100">
        <f t="shared" si="1"/>
        <v>182.29166666666669</v>
      </c>
      <c r="E15" s="280">
        <v>18</v>
      </c>
      <c r="F15" s="280">
        <v>9</v>
      </c>
      <c r="G15" s="280">
        <v>100</v>
      </c>
      <c r="H15" s="280">
        <v>7</v>
      </c>
      <c r="I15" s="280">
        <v>146</v>
      </c>
      <c r="J15" s="88">
        <v>194</v>
      </c>
      <c r="K15" s="89">
        <v>47.55</v>
      </c>
      <c r="L15" s="102">
        <f t="shared" si="2"/>
        <v>2.296665</v>
      </c>
      <c r="M15" s="100">
        <f t="shared" si="3"/>
        <v>201.6275587345894</v>
      </c>
      <c r="N15" s="280">
        <v>9</v>
      </c>
      <c r="O15" s="109">
        <v>3.73</v>
      </c>
      <c r="P15" s="291">
        <v>709</v>
      </c>
      <c r="Q15" s="90">
        <f t="shared" si="0"/>
        <v>36</v>
      </c>
    </row>
    <row r="16" spans="1:17" s="40" customFormat="1" ht="12.75" x14ac:dyDescent="0.2">
      <c r="A16" s="24">
        <v>6</v>
      </c>
      <c r="B16" s="87" t="s">
        <v>214</v>
      </c>
      <c r="C16" s="13">
        <v>5.12</v>
      </c>
      <c r="D16" s="100">
        <f t="shared" si="1"/>
        <v>177.77777777777777</v>
      </c>
      <c r="E16" s="280">
        <v>18</v>
      </c>
      <c r="F16" s="280">
        <v>9</v>
      </c>
      <c r="G16" s="280">
        <v>100</v>
      </c>
      <c r="H16" s="280">
        <v>5</v>
      </c>
      <c r="I16" s="280">
        <v>146</v>
      </c>
      <c r="J16" s="88">
        <v>196</v>
      </c>
      <c r="K16" s="89">
        <v>43.67</v>
      </c>
      <c r="L16" s="102">
        <f t="shared" si="2"/>
        <v>2.0570316800000001</v>
      </c>
      <c r="M16" s="100">
        <f t="shared" si="3"/>
        <v>180.58980124576775</v>
      </c>
      <c r="N16" s="280">
        <v>9</v>
      </c>
      <c r="O16" s="109">
        <v>3.97</v>
      </c>
      <c r="P16" s="291">
        <v>720</v>
      </c>
      <c r="Q16" s="90">
        <f t="shared" si="0"/>
        <v>36</v>
      </c>
    </row>
    <row r="17" spans="1:17" s="40" customFormat="1" ht="12.75" x14ac:dyDescent="0.2">
      <c r="A17" s="24">
        <v>7</v>
      </c>
      <c r="B17" s="87" t="s">
        <v>215</v>
      </c>
      <c r="C17" s="13">
        <v>2.61</v>
      </c>
      <c r="D17" s="100">
        <f t="shared" si="1"/>
        <v>90.625</v>
      </c>
      <c r="E17" s="280">
        <v>8</v>
      </c>
      <c r="F17" s="280">
        <v>9</v>
      </c>
      <c r="G17" s="280">
        <v>99</v>
      </c>
      <c r="H17" s="280">
        <v>9</v>
      </c>
      <c r="I17" s="280">
        <v>143</v>
      </c>
      <c r="J17" s="88">
        <v>196</v>
      </c>
      <c r="K17" s="89">
        <v>48.19</v>
      </c>
      <c r="L17" s="102">
        <f t="shared" si="2"/>
        <v>1.1571382799999999</v>
      </c>
      <c r="M17" s="100">
        <f t="shared" si="3"/>
        <v>101.58685159339377</v>
      </c>
      <c r="N17" s="280">
        <v>5</v>
      </c>
      <c r="O17" s="109">
        <v>3.88</v>
      </c>
      <c r="P17" s="291">
        <v>696</v>
      </c>
      <c r="Q17" s="90">
        <f t="shared" si="0"/>
        <v>22</v>
      </c>
    </row>
    <row r="18" spans="1:17" s="40" customFormat="1" ht="12.75" x14ac:dyDescent="0.2"/>
    <row r="19" spans="1:17" s="40" customFormat="1" ht="12.75" x14ac:dyDescent="0.2">
      <c r="A19" s="64" t="s">
        <v>141</v>
      </c>
    </row>
    <row r="20" spans="1:17" s="40" customFormat="1" ht="12.75" x14ac:dyDescent="0.2">
      <c r="A20" s="141">
        <v>1</v>
      </c>
      <c r="B20" s="141" t="s">
        <v>49</v>
      </c>
      <c r="C20" s="136">
        <v>4.8</v>
      </c>
      <c r="D20" s="134">
        <v>100</v>
      </c>
      <c r="E20" s="134">
        <v>10</v>
      </c>
      <c r="F20" s="138">
        <v>9</v>
      </c>
      <c r="G20" s="138">
        <v>99</v>
      </c>
      <c r="H20" s="139">
        <v>9</v>
      </c>
      <c r="I20" s="138">
        <v>115</v>
      </c>
      <c r="J20" s="134">
        <v>205</v>
      </c>
      <c r="K20" s="137">
        <v>47.54</v>
      </c>
      <c r="L20" s="136">
        <f t="shared" ref="L20" si="4">(((C20*92)/100)*K20)/100</f>
        <v>2.0993663999999996</v>
      </c>
      <c r="M20" s="134">
        <v>100</v>
      </c>
      <c r="N20" s="134">
        <v>5</v>
      </c>
      <c r="O20" s="137">
        <v>4.28</v>
      </c>
      <c r="P20" s="138">
        <v>673</v>
      </c>
      <c r="Q20" s="138">
        <f>(E20+F20+N20)</f>
        <v>24</v>
      </c>
    </row>
    <row r="21" spans="1:17" s="40" customFormat="1" ht="12.75" customHeight="1" x14ac:dyDescent="0.2">
      <c r="A21" s="94">
        <v>2</v>
      </c>
      <c r="B21" s="87" t="s">
        <v>448</v>
      </c>
      <c r="C21" s="102">
        <v>4.32</v>
      </c>
      <c r="D21" s="103">
        <f>(C21*D$20)/C$20</f>
        <v>90</v>
      </c>
      <c r="E21" s="104">
        <v>8</v>
      </c>
      <c r="F21" s="103">
        <v>9</v>
      </c>
      <c r="G21" s="103">
        <v>93</v>
      </c>
      <c r="H21" s="103">
        <v>9</v>
      </c>
      <c r="I21" s="103">
        <v>145</v>
      </c>
      <c r="J21" s="103">
        <v>205</v>
      </c>
      <c r="K21" s="105">
        <v>49.18</v>
      </c>
      <c r="L21" s="102">
        <f>(((C21*92)/100)*K21)/100</f>
        <v>1.9546099200000002</v>
      </c>
      <c r="M21" s="103">
        <f>(L21*M$20)/L$20</f>
        <v>93.10475389145985</v>
      </c>
      <c r="N21" s="103">
        <v>4</v>
      </c>
      <c r="O21" s="105">
        <v>3.8</v>
      </c>
      <c r="P21" s="103">
        <v>673</v>
      </c>
      <c r="Q21" s="103">
        <f>(E21+F21+N21)</f>
        <v>21</v>
      </c>
    </row>
    <row r="22" spans="1:17" s="40" customFormat="1" ht="12.75" customHeight="1" x14ac:dyDescent="0.2">
      <c r="A22" s="94">
        <v>3</v>
      </c>
      <c r="B22" s="87" t="s">
        <v>449</v>
      </c>
      <c r="C22" s="102">
        <v>4.99</v>
      </c>
      <c r="D22" s="103">
        <f t="shared" ref="D22:D26" si="5">(C22*D$20)/C$20</f>
        <v>103.95833333333334</v>
      </c>
      <c r="E22" s="104">
        <v>10</v>
      </c>
      <c r="F22" s="103">
        <v>9</v>
      </c>
      <c r="G22" s="103">
        <v>98</v>
      </c>
      <c r="H22" s="103">
        <v>9</v>
      </c>
      <c r="I22" s="103">
        <v>150</v>
      </c>
      <c r="J22" s="103">
        <v>205</v>
      </c>
      <c r="K22" s="105">
        <v>48.73</v>
      </c>
      <c r="L22" s="102">
        <f t="shared" ref="L22:L26" si="6">(((C22*92)/100)*K22)/100</f>
        <v>2.23709684</v>
      </c>
      <c r="M22" s="103">
        <f t="shared" ref="M22:M26" si="7">(L22*M$20)/L$20</f>
        <v>106.56057179918668</v>
      </c>
      <c r="N22" s="103">
        <v>6</v>
      </c>
      <c r="O22" s="105">
        <v>4.3</v>
      </c>
      <c r="P22" s="103">
        <v>670</v>
      </c>
      <c r="Q22" s="103">
        <f t="shared" ref="Q22:Q26" si="8">(E22+F22+N22)</f>
        <v>25</v>
      </c>
    </row>
    <row r="23" spans="1:17" s="40" customFormat="1" ht="12.75" customHeight="1" x14ac:dyDescent="0.2">
      <c r="A23" s="94">
        <v>4</v>
      </c>
      <c r="B23" s="87" t="s">
        <v>212</v>
      </c>
      <c r="C23" s="102">
        <v>4.53</v>
      </c>
      <c r="D23" s="103">
        <f t="shared" si="5"/>
        <v>94.375</v>
      </c>
      <c r="E23" s="104">
        <v>8</v>
      </c>
      <c r="F23" s="103">
        <v>9</v>
      </c>
      <c r="G23" s="103">
        <v>99</v>
      </c>
      <c r="H23" s="103">
        <v>9</v>
      </c>
      <c r="I23" s="103">
        <v>135</v>
      </c>
      <c r="J23" s="103">
        <v>205</v>
      </c>
      <c r="K23" s="105">
        <v>48.95</v>
      </c>
      <c r="L23" s="102">
        <f t="shared" si="6"/>
        <v>2.0400402000000004</v>
      </c>
      <c r="M23" s="103">
        <f t="shared" si="7"/>
        <v>97.174090239798105</v>
      </c>
      <c r="N23" s="103">
        <v>5</v>
      </c>
      <c r="O23" s="105">
        <v>4.5</v>
      </c>
      <c r="P23" s="103">
        <v>660</v>
      </c>
      <c r="Q23" s="103">
        <f t="shared" si="8"/>
        <v>22</v>
      </c>
    </row>
    <row r="24" spans="1:17" s="40" customFormat="1" ht="12.75" customHeight="1" x14ac:dyDescent="0.2">
      <c r="A24" s="94">
        <v>5</v>
      </c>
      <c r="B24" s="87" t="s">
        <v>213</v>
      </c>
      <c r="C24" s="102">
        <v>5.91</v>
      </c>
      <c r="D24" s="103">
        <f t="shared" si="5"/>
        <v>123.125</v>
      </c>
      <c r="E24" s="104">
        <v>14</v>
      </c>
      <c r="F24" s="103">
        <v>9</v>
      </c>
      <c r="G24" s="103">
        <v>100</v>
      </c>
      <c r="H24" s="103">
        <v>9</v>
      </c>
      <c r="I24" s="103">
        <v>144</v>
      </c>
      <c r="J24" s="103">
        <v>205</v>
      </c>
      <c r="K24" s="105">
        <v>50.66</v>
      </c>
      <c r="L24" s="102">
        <f t="shared" si="6"/>
        <v>2.7544855200000002</v>
      </c>
      <c r="M24" s="103">
        <f t="shared" si="7"/>
        <v>131.20556373580146</v>
      </c>
      <c r="N24" s="103">
        <v>8</v>
      </c>
      <c r="O24" s="105">
        <v>4.2</v>
      </c>
      <c r="P24" s="103">
        <v>671</v>
      </c>
      <c r="Q24" s="103">
        <f t="shared" si="8"/>
        <v>31</v>
      </c>
    </row>
    <row r="25" spans="1:17" s="40" customFormat="1" ht="12.75" customHeight="1" x14ac:dyDescent="0.2">
      <c r="A25" s="94">
        <v>6</v>
      </c>
      <c r="B25" s="87" t="s">
        <v>214</v>
      </c>
      <c r="C25" s="102">
        <v>4.8499999999999996</v>
      </c>
      <c r="D25" s="103">
        <f t="shared" si="5"/>
        <v>101.04166666666666</v>
      </c>
      <c r="E25" s="104">
        <v>10</v>
      </c>
      <c r="F25" s="103">
        <v>9</v>
      </c>
      <c r="G25" s="103">
        <v>97</v>
      </c>
      <c r="H25" s="103">
        <v>8</v>
      </c>
      <c r="I25" s="103">
        <v>161</v>
      </c>
      <c r="J25" s="103">
        <v>205</v>
      </c>
      <c r="K25" s="105">
        <v>47.98</v>
      </c>
      <c r="L25" s="102">
        <f t="shared" si="6"/>
        <v>2.1408675999999995</v>
      </c>
      <c r="M25" s="103">
        <f t="shared" si="7"/>
        <v>101.97684406114149</v>
      </c>
      <c r="N25" s="103">
        <v>5</v>
      </c>
      <c r="O25" s="105">
        <v>4.0999999999999996</v>
      </c>
      <c r="P25" s="103">
        <v>684</v>
      </c>
      <c r="Q25" s="103">
        <f t="shared" si="8"/>
        <v>24</v>
      </c>
    </row>
    <row r="26" spans="1:17" s="40" customFormat="1" ht="12.75" customHeight="1" x14ac:dyDescent="0.2">
      <c r="A26" s="94">
        <v>7</v>
      </c>
      <c r="B26" s="87" t="s">
        <v>215</v>
      </c>
      <c r="C26" s="102">
        <v>4.2300000000000004</v>
      </c>
      <c r="D26" s="103">
        <f t="shared" si="5"/>
        <v>88.125000000000014</v>
      </c>
      <c r="E26" s="104">
        <v>8</v>
      </c>
      <c r="F26" s="103">
        <v>9</v>
      </c>
      <c r="G26" s="103">
        <v>99</v>
      </c>
      <c r="H26" s="103">
        <v>9</v>
      </c>
      <c r="I26" s="103">
        <v>144</v>
      </c>
      <c r="J26" s="103">
        <v>205</v>
      </c>
      <c r="K26" s="105">
        <v>50.42</v>
      </c>
      <c r="L26" s="102">
        <f t="shared" si="6"/>
        <v>1.9621447200000004</v>
      </c>
      <c r="M26" s="103">
        <f t="shared" si="7"/>
        <v>93.463662179217536</v>
      </c>
      <c r="N26" s="103">
        <v>4</v>
      </c>
      <c r="O26" s="105">
        <v>3.9</v>
      </c>
      <c r="P26" s="103">
        <v>669</v>
      </c>
      <c r="Q26" s="103">
        <f t="shared" si="8"/>
        <v>21</v>
      </c>
    </row>
    <row r="27" spans="1:17" s="40" customFormat="1" ht="12.75" customHeight="1" x14ac:dyDescent="0.2"/>
    <row r="28" spans="1:17" s="40" customFormat="1" ht="12.75" customHeight="1" x14ac:dyDescent="0.2">
      <c r="A28" s="197" t="s">
        <v>142</v>
      </c>
    </row>
    <row r="29" spans="1:17" s="40" customFormat="1" ht="12.75" customHeight="1" x14ac:dyDescent="0.2">
      <c r="A29" s="141">
        <v>1</v>
      </c>
      <c r="B29" s="141" t="s">
        <v>49</v>
      </c>
      <c r="C29" s="136">
        <v>3.49</v>
      </c>
      <c r="D29" s="134">
        <v>100</v>
      </c>
      <c r="E29" s="134">
        <v>10</v>
      </c>
      <c r="F29" s="138">
        <v>9</v>
      </c>
      <c r="G29" s="138">
        <v>100</v>
      </c>
      <c r="H29" s="134">
        <v>9</v>
      </c>
      <c r="I29" s="138">
        <v>120</v>
      </c>
      <c r="J29" s="134">
        <v>214</v>
      </c>
      <c r="K29" s="137">
        <v>48.58</v>
      </c>
      <c r="L29" s="136">
        <f>(((C29*92)/100)*K29)/100</f>
        <v>1.5598066400000001</v>
      </c>
      <c r="M29" s="134">
        <v>100</v>
      </c>
      <c r="N29" s="134">
        <v>5</v>
      </c>
      <c r="O29" s="137">
        <v>4.2699999999999996</v>
      </c>
      <c r="P29" s="138">
        <v>696</v>
      </c>
      <c r="Q29" s="138">
        <f>(E29+F29+N29)</f>
        <v>24</v>
      </c>
    </row>
    <row r="30" spans="1:17" s="40" customFormat="1" ht="12.75" customHeight="1" x14ac:dyDescent="0.2">
      <c r="A30" s="94">
        <v>2</v>
      </c>
      <c r="B30" s="87" t="s">
        <v>448</v>
      </c>
      <c r="C30" s="102">
        <v>3.59</v>
      </c>
      <c r="D30" s="103">
        <f>(C30*D$29)/C$29</f>
        <v>102.86532951289398</v>
      </c>
      <c r="E30" s="104">
        <v>10</v>
      </c>
      <c r="F30" s="104">
        <v>9</v>
      </c>
      <c r="G30" s="103">
        <v>97</v>
      </c>
      <c r="H30" s="104">
        <v>9</v>
      </c>
      <c r="I30" s="103">
        <v>138</v>
      </c>
      <c r="J30" s="104">
        <v>214</v>
      </c>
      <c r="K30" s="105">
        <v>48.87</v>
      </c>
      <c r="L30" s="102">
        <f>(((C30*92)/100)*K30)/100</f>
        <v>1.6140783599999997</v>
      </c>
      <c r="M30" s="103">
        <f>(L30*M$29)/L$29</f>
        <v>103.47938767589805</v>
      </c>
      <c r="N30" s="104">
        <v>5</v>
      </c>
      <c r="O30" s="105">
        <v>3.64</v>
      </c>
      <c r="P30" s="103">
        <v>698</v>
      </c>
      <c r="Q30" s="103">
        <f>(E30+F30+N30)</f>
        <v>24</v>
      </c>
    </row>
    <row r="31" spans="1:17" s="40" customFormat="1" ht="12.75" customHeight="1" x14ac:dyDescent="0.2">
      <c r="A31" s="94">
        <v>3</v>
      </c>
      <c r="B31" s="87" t="s">
        <v>449</v>
      </c>
      <c r="C31" s="102">
        <v>3.62</v>
      </c>
      <c r="D31" s="103">
        <f t="shared" ref="D31:D35" si="9">(C31*D$29)/C$29</f>
        <v>103.72492836676217</v>
      </c>
      <c r="E31" s="104">
        <v>10</v>
      </c>
      <c r="F31" s="104">
        <v>9</v>
      </c>
      <c r="G31" s="103">
        <v>100</v>
      </c>
      <c r="H31" s="104">
        <v>9</v>
      </c>
      <c r="I31" s="103">
        <v>138</v>
      </c>
      <c r="J31" s="104">
        <v>214</v>
      </c>
      <c r="K31" s="105">
        <v>47.37</v>
      </c>
      <c r="L31" s="102">
        <f t="shared" ref="L31:L35" si="10">(((C31*92)/100)*K31)/100</f>
        <v>1.5776104799999999</v>
      </c>
      <c r="M31" s="103">
        <f t="shared" ref="M31:M35" si="11">(L31*M$29)/L$29</f>
        <v>101.14141327158345</v>
      </c>
      <c r="N31" s="104">
        <v>5</v>
      </c>
      <c r="O31" s="105">
        <v>3.7</v>
      </c>
      <c r="P31" s="103">
        <v>703</v>
      </c>
      <c r="Q31" s="103">
        <f t="shared" ref="Q31:Q35" si="12">(E31+F31+N31)</f>
        <v>24</v>
      </c>
    </row>
    <row r="32" spans="1:17" s="40" customFormat="1" ht="12.75" customHeight="1" x14ac:dyDescent="0.2">
      <c r="A32" s="94">
        <v>4</v>
      </c>
      <c r="B32" s="87" t="s">
        <v>212</v>
      </c>
      <c r="C32" s="102">
        <v>3.36</v>
      </c>
      <c r="D32" s="103">
        <f t="shared" si="9"/>
        <v>96.275071633237815</v>
      </c>
      <c r="E32" s="104">
        <v>10</v>
      </c>
      <c r="F32" s="104">
        <v>9</v>
      </c>
      <c r="G32" s="103">
        <v>99</v>
      </c>
      <c r="H32" s="104">
        <v>9</v>
      </c>
      <c r="I32" s="103">
        <v>138</v>
      </c>
      <c r="J32" s="104">
        <v>210</v>
      </c>
      <c r="K32" s="105">
        <v>49.38</v>
      </c>
      <c r="L32" s="102">
        <f t="shared" si="10"/>
        <v>1.5264345600000002</v>
      </c>
      <c r="M32" s="103">
        <f t="shared" si="11"/>
        <v>97.860498914147456</v>
      </c>
      <c r="N32" s="104">
        <v>5</v>
      </c>
      <c r="O32" s="105">
        <v>3.57</v>
      </c>
      <c r="P32" s="103">
        <v>690</v>
      </c>
      <c r="Q32" s="103">
        <f t="shared" si="12"/>
        <v>24</v>
      </c>
    </row>
    <row r="33" spans="1:17" s="40" customFormat="1" ht="12.75" customHeight="1" x14ac:dyDescent="0.2">
      <c r="A33" s="94">
        <v>5</v>
      </c>
      <c r="B33" s="87" t="s">
        <v>213</v>
      </c>
      <c r="C33" s="102">
        <v>4.57</v>
      </c>
      <c r="D33" s="103">
        <f t="shared" si="9"/>
        <v>130.94555873925501</v>
      </c>
      <c r="E33" s="104">
        <v>16</v>
      </c>
      <c r="F33" s="104">
        <v>9</v>
      </c>
      <c r="G33" s="103">
        <v>99</v>
      </c>
      <c r="H33" s="104">
        <v>9</v>
      </c>
      <c r="I33" s="103">
        <v>138</v>
      </c>
      <c r="J33" s="104">
        <v>214</v>
      </c>
      <c r="K33" s="105">
        <v>49.23</v>
      </c>
      <c r="L33" s="102">
        <f t="shared" si="10"/>
        <v>2.0698261200000001</v>
      </c>
      <c r="M33" s="103">
        <f t="shared" si="11"/>
        <v>132.69760923700133</v>
      </c>
      <c r="N33" s="104">
        <v>8</v>
      </c>
      <c r="O33" s="105">
        <v>3.86</v>
      </c>
      <c r="P33" s="103">
        <v>694</v>
      </c>
      <c r="Q33" s="103">
        <f t="shared" si="12"/>
        <v>33</v>
      </c>
    </row>
    <row r="34" spans="1:17" s="40" customFormat="1" ht="12.75" customHeight="1" x14ac:dyDescent="0.2">
      <c r="A34" s="94">
        <v>6</v>
      </c>
      <c r="B34" s="87" t="s">
        <v>214</v>
      </c>
      <c r="C34" s="102">
        <v>4.21</v>
      </c>
      <c r="D34" s="103">
        <f t="shared" si="9"/>
        <v>120.63037249283667</v>
      </c>
      <c r="E34" s="104">
        <v>14</v>
      </c>
      <c r="F34" s="104">
        <v>9</v>
      </c>
      <c r="G34" s="103">
        <v>100</v>
      </c>
      <c r="H34" s="104">
        <v>9</v>
      </c>
      <c r="I34" s="103">
        <v>138</v>
      </c>
      <c r="J34" s="104">
        <v>214</v>
      </c>
      <c r="K34" s="105">
        <v>46.6</v>
      </c>
      <c r="L34" s="102">
        <f t="shared" si="10"/>
        <v>1.8049112</v>
      </c>
      <c r="M34" s="103">
        <f t="shared" si="11"/>
        <v>115.71377847192649</v>
      </c>
      <c r="N34" s="104">
        <v>7</v>
      </c>
      <c r="O34" s="105">
        <v>3.7</v>
      </c>
      <c r="P34" s="103">
        <v>702</v>
      </c>
      <c r="Q34" s="103">
        <f t="shared" si="12"/>
        <v>30</v>
      </c>
    </row>
    <row r="35" spans="1:17" s="40" customFormat="1" ht="12.75" customHeight="1" x14ac:dyDescent="0.2">
      <c r="A35" s="94">
        <v>7</v>
      </c>
      <c r="B35" s="87" t="s">
        <v>215</v>
      </c>
      <c r="C35" s="102">
        <v>3.11</v>
      </c>
      <c r="D35" s="103">
        <f t="shared" si="9"/>
        <v>89.11174785100286</v>
      </c>
      <c r="E35" s="104">
        <v>8</v>
      </c>
      <c r="F35" s="104">
        <v>9</v>
      </c>
      <c r="G35" s="103">
        <v>100</v>
      </c>
      <c r="H35" s="104">
        <v>9</v>
      </c>
      <c r="I35" s="103">
        <v>136</v>
      </c>
      <c r="J35" s="104">
        <v>214</v>
      </c>
      <c r="K35" s="105">
        <v>49.56</v>
      </c>
      <c r="L35" s="102">
        <f t="shared" si="10"/>
        <v>1.4180107200000001</v>
      </c>
      <c r="M35" s="103">
        <f t="shared" si="11"/>
        <v>90.909391179409255</v>
      </c>
      <c r="N35" s="104">
        <v>4</v>
      </c>
      <c r="O35" s="105">
        <v>4.05</v>
      </c>
      <c r="P35" s="103">
        <v>698</v>
      </c>
      <c r="Q35" s="103">
        <f t="shared" si="12"/>
        <v>21</v>
      </c>
    </row>
    <row r="36" spans="1:17" s="40" customFormat="1" ht="12.75" x14ac:dyDescent="0.2"/>
    <row r="37" spans="1:17" s="40" customFormat="1" ht="12.75" x14ac:dyDescent="0.2">
      <c r="A37" s="64" t="s">
        <v>140</v>
      </c>
    </row>
    <row r="38" spans="1:17" s="40" customFormat="1" ht="12.75" x14ac:dyDescent="0.2">
      <c r="A38" s="141">
        <v>1</v>
      </c>
      <c r="B38" s="141" t="s">
        <v>49</v>
      </c>
      <c r="C38" s="136">
        <f>(C11+C20+C29)/3</f>
        <v>3.7233333333333332</v>
      </c>
      <c r="D38" s="134">
        <v>100</v>
      </c>
      <c r="E38" s="134">
        <v>10</v>
      </c>
      <c r="F38" s="138">
        <f t="shared" ref="F38:K39" si="13">(F11+F20+F29)/3</f>
        <v>9</v>
      </c>
      <c r="G38" s="138">
        <f t="shared" si="13"/>
        <v>99.666666666666671</v>
      </c>
      <c r="H38" s="138">
        <f t="shared" si="13"/>
        <v>9</v>
      </c>
      <c r="I38" s="138">
        <f t="shared" si="13"/>
        <v>116.33333333333333</v>
      </c>
      <c r="J38" s="138">
        <f t="shared" si="13"/>
        <v>204.33333333333334</v>
      </c>
      <c r="K38" s="138">
        <f t="shared" si="13"/>
        <v>46.370000000000005</v>
      </c>
      <c r="L38" s="136">
        <f t="shared" ref="L38" si="14">(((C38*92)/100)*K38)/100</f>
        <v>1.5883888933333332</v>
      </c>
      <c r="M38" s="134">
        <v>100</v>
      </c>
      <c r="N38" s="134">
        <v>5</v>
      </c>
      <c r="O38" s="137">
        <f>(O11+O20+O29)/3</f>
        <v>4.04</v>
      </c>
      <c r="P38" s="138">
        <f>(P11+P20+P29)/3</f>
        <v>696.66666666666663</v>
      </c>
      <c r="Q38" s="138">
        <f>(E38+F38+N38)</f>
        <v>24</v>
      </c>
    </row>
    <row r="39" spans="1:17" s="40" customFormat="1" ht="12.75" x14ac:dyDescent="0.2">
      <c r="A39" s="24">
        <v>3</v>
      </c>
      <c r="B39" s="87" t="s">
        <v>448</v>
      </c>
      <c r="C39" s="102">
        <f>(C12+C21+C30)/3</f>
        <v>4.0333333333333341</v>
      </c>
      <c r="D39" s="100">
        <f>(C39*D$38)/C$38</f>
        <v>108.32587287376906</v>
      </c>
      <c r="E39" s="280">
        <v>12</v>
      </c>
      <c r="F39" s="103">
        <f t="shared" si="13"/>
        <v>9</v>
      </c>
      <c r="G39" s="103">
        <f t="shared" si="13"/>
        <v>96.666666666666671</v>
      </c>
      <c r="H39" s="103">
        <f t="shared" si="13"/>
        <v>9</v>
      </c>
      <c r="I39" s="103">
        <f t="shared" si="13"/>
        <v>143.66666666666666</v>
      </c>
      <c r="J39" s="103">
        <f t="shared" si="13"/>
        <v>205</v>
      </c>
      <c r="K39" s="105">
        <f t="shared" si="13"/>
        <v>47.636666666666663</v>
      </c>
      <c r="L39" s="102">
        <f t="shared" ref="L39:L44" si="15">(((C39*92)/100)*K39)/100</f>
        <v>1.7676379111111111</v>
      </c>
      <c r="M39" s="100">
        <f>(L39*M$38)/L$38</f>
        <v>111.28495789224594</v>
      </c>
      <c r="N39" s="280">
        <v>6</v>
      </c>
      <c r="O39" s="105">
        <f>(O12+O21+O30)/3</f>
        <v>3.6033333333333335</v>
      </c>
      <c r="P39" s="103">
        <f>(P12+P21+P30)/3</f>
        <v>695.66666666666663</v>
      </c>
      <c r="Q39" s="103">
        <f>(E39+F39+N39)</f>
        <v>27</v>
      </c>
    </row>
    <row r="40" spans="1:17" s="40" customFormat="1" ht="12.75" x14ac:dyDescent="0.2">
      <c r="A40" s="24">
        <v>4</v>
      </c>
      <c r="B40" s="87" t="s">
        <v>449</v>
      </c>
      <c r="C40" s="102">
        <f t="shared" ref="C40:C44" si="16">(C13+C22+C31)/3</f>
        <v>4.330000000000001</v>
      </c>
      <c r="D40" s="100">
        <f t="shared" ref="D40:D44" si="17">(C40*D$38)/C$38</f>
        <v>116.29364368845124</v>
      </c>
      <c r="E40" s="280">
        <v>14</v>
      </c>
      <c r="F40" s="103">
        <f t="shared" ref="F40:K44" si="18">(F13+F22+F31)/3</f>
        <v>9</v>
      </c>
      <c r="G40" s="103">
        <f t="shared" si="18"/>
        <v>99</v>
      </c>
      <c r="H40" s="103">
        <f t="shared" si="18"/>
        <v>9</v>
      </c>
      <c r="I40" s="103">
        <f t="shared" si="18"/>
        <v>142.66666666666666</v>
      </c>
      <c r="J40" s="103">
        <f t="shared" si="18"/>
        <v>205</v>
      </c>
      <c r="K40" s="105">
        <f t="shared" si="18"/>
        <v>47.129999999999995</v>
      </c>
      <c r="L40" s="102">
        <f t="shared" si="15"/>
        <v>1.8774706800000001</v>
      </c>
      <c r="M40" s="100">
        <f t="shared" ref="M40:M44" si="19">(L40*M$38)/L$38</f>
        <v>118.19968572431974</v>
      </c>
      <c r="N40" s="280">
        <v>7</v>
      </c>
      <c r="O40" s="105">
        <f t="shared" ref="O40:P44" si="20">(O13+O22+O31)/3</f>
        <v>3.9066666666666663</v>
      </c>
      <c r="P40" s="103">
        <f t="shared" si="20"/>
        <v>695.66666666666663</v>
      </c>
      <c r="Q40" s="103">
        <f t="shared" ref="Q40:Q44" si="21">(E40+F40+N40)</f>
        <v>30</v>
      </c>
    </row>
    <row r="41" spans="1:17" s="40" customFormat="1" ht="12.75" x14ac:dyDescent="0.2">
      <c r="A41" s="24">
        <v>5</v>
      </c>
      <c r="B41" s="87" t="s">
        <v>212</v>
      </c>
      <c r="C41" s="102">
        <f t="shared" si="16"/>
        <v>3.8633333333333333</v>
      </c>
      <c r="D41" s="100">
        <f t="shared" si="17"/>
        <v>103.76007162041182</v>
      </c>
      <c r="E41" s="280">
        <v>10</v>
      </c>
      <c r="F41" s="103">
        <f t="shared" si="18"/>
        <v>9</v>
      </c>
      <c r="G41" s="103">
        <f t="shared" si="18"/>
        <v>99.333333333333329</v>
      </c>
      <c r="H41" s="103">
        <f t="shared" si="18"/>
        <v>8.3333333333333339</v>
      </c>
      <c r="I41" s="103">
        <f t="shared" si="18"/>
        <v>135.33333333333334</v>
      </c>
      <c r="J41" s="103">
        <f t="shared" si="18"/>
        <v>203.66666666666666</v>
      </c>
      <c r="K41" s="105">
        <f t="shared" si="18"/>
        <v>48.243333333333332</v>
      </c>
      <c r="L41" s="102">
        <f>(((C41*92)/100)*K41)/100</f>
        <v>1.7146967155555555</v>
      </c>
      <c r="M41" s="100">
        <f t="shared" si="19"/>
        <v>107.95194569493353</v>
      </c>
      <c r="N41" s="280">
        <v>6</v>
      </c>
      <c r="O41" s="105">
        <f t="shared" si="20"/>
        <v>3.7166666666666668</v>
      </c>
      <c r="P41" s="103">
        <f t="shared" si="20"/>
        <v>685.66666666666663</v>
      </c>
      <c r="Q41" s="103">
        <f t="shared" si="21"/>
        <v>25</v>
      </c>
    </row>
    <row r="42" spans="1:17" s="40" customFormat="1" ht="12.75" x14ac:dyDescent="0.2">
      <c r="A42" s="24">
        <v>6</v>
      </c>
      <c r="B42" s="87" t="s">
        <v>213</v>
      </c>
      <c r="C42" s="102">
        <f t="shared" si="16"/>
        <v>5.2433333333333332</v>
      </c>
      <c r="D42" s="100">
        <f t="shared" si="17"/>
        <v>140.82363473589976</v>
      </c>
      <c r="E42" s="280">
        <v>18</v>
      </c>
      <c r="F42" s="103">
        <f t="shared" si="18"/>
        <v>9</v>
      </c>
      <c r="G42" s="103">
        <f t="shared" si="18"/>
        <v>99.666666666666671</v>
      </c>
      <c r="H42" s="103">
        <f t="shared" si="18"/>
        <v>8.3333333333333339</v>
      </c>
      <c r="I42" s="103">
        <f t="shared" si="18"/>
        <v>142.66666666666666</v>
      </c>
      <c r="J42" s="103">
        <f t="shared" si="18"/>
        <v>204.33333333333334</v>
      </c>
      <c r="K42" s="105">
        <f t="shared" si="18"/>
        <v>49.146666666666668</v>
      </c>
      <c r="L42" s="102">
        <f t="shared" si="15"/>
        <v>2.3707696711111113</v>
      </c>
      <c r="M42" s="100">
        <f t="shared" si="19"/>
        <v>149.25624833197512</v>
      </c>
      <c r="N42" s="280">
        <v>9</v>
      </c>
      <c r="O42" s="105">
        <f t="shared" si="20"/>
        <v>3.9299999999999997</v>
      </c>
      <c r="P42" s="103">
        <f t="shared" si="20"/>
        <v>691.33333333333337</v>
      </c>
      <c r="Q42" s="103">
        <f t="shared" si="21"/>
        <v>36</v>
      </c>
    </row>
    <row r="43" spans="1:17" s="40" customFormat="1" ht="12.75" x14ac:dyDescent="0.2">
      <c r="A43" s="24">
        <v>7</v>
      </c>
      <c r="B43" s="87" t="s">
        <v>214</v>
      </c>
      <c r="C43" s="102">
        <f t="shared" si="16"/>
        <v>4.7266666666666666</v>
      </c>
      <c r="D43" s="100">
        <f t="shared" si="17"/>
        <v>126.94717994628469</v>
      </c>
      <c r="E43" s="280">
        <v>16</v>
      </c>
      <c r="F43" s="103">
        <f t="shared" si="18"/>
        <v>9</v>
      </c>
      <c r="G43" s="103">
        <f t="shared" si="18"/>
        <v>99</v>
      </c>
      <c r="H43" s="103">
        <f t="shared" si="18"/>
        <v>7.333333333333333</v>
      </c>
      <c r="I43" s="103">
        <f t="shared" si="18"/>
        <v>148.33333333333334</v>
      </c>
      <c r="J43" s="103">
        <f t="shared" si="18"/>
        <v>205</v>
      </c>
      <c r="K43" s="105">
        <f t="shared" si="18"/>
        <v>46.083333333333336</v>
      </c>
      <c r="L43" s="102">
        <f t="shared" si="15"/>
        <v>2.003949111111111</v>
      </c>
      <c r="M43" s="100">
        <f t="shared" si="19"/>
        <v>126.16237242163653</v>
      </c>
      <c r="N43" s="280">
        <v>8</v>
      </c>
      <c r="O43" s="105">
        <f t="shared" si="20"/>
        <v>3.9233333333333333</v>
      </c>
      <c r="P43" s="103">
        <f t="shared" si="20"/>
        <v>702</v>
      </c>
      <c r="Q43" s="103">
        <f t="shared" si="21"/>
        <v>33</v>
      </c>
    </row>
    <row r="44" spans="1:17" s="40" customFormat="1" ht="12.75" x14ac:dyDescent="0.2">
      <c r="A44" s="24">
        <v>8</v>
      </c>
      <c r="B44" s="87" t="s">
        <v>215</v>
      </c>
      <c r="C44" s="102">
        <f t="shared" si="16"/>
        <v>3.3166666666666664</v>
      </c>
      <c r="D44" s="100">
        <f t="shared" si="17"/>
        <v>89.077887197851382</v>
      </c>
      <c r="E44" s="280">
        <v>10</v>
      </c>
      <c r="F44" s="103">
        <f t="shared" si="18"/>
        <v>9</v>
      </c>
      <c r="G44" s="103">
        <f t="shared" si="18"/>
        <v>99.333333333333329</v>
      </c>
      <c r="H44" s="103">
        <f t="shared" si="18"/>
        <v>9</v>
      </c>
      <c r="I44" s="103">
        <f t="shared" si="18"/>
        <v>141</v>
      </c>
      <c r="J44" s="103">
        <f t="shared" si="18"/>
        <v>205</v>
      </c>
      <c r="K44" s="105">
        <f t="shared" si="18"/>
        <v>49.390000000000008</v>
      </c>
      <c r="L44" s="102">
        <f t="shared" si="15"/>
        <v>1.5070535333333337</v>
      </c>
      <c r="M44" s="100">
        <f t="shared" si="19"/>
        <v>94.879379959065801</v>
      </c>
      <c r="N44" s="280">
        <v>4</v>
      </c>
      <c r="O44" s="105">
        <f t="shared" si="20"/>
        <v>3.9433333333333329</v>
      </c>
      <c r="P44" s="103">
        <f t="shared" si="20"/>
        <v>687.66666666666663</v>
      </c>
      <c r="Q44" s="103">
        <f t="shared" si="21"/>
        <v>23</v>
      </c>
    </row>
    <row r="45" spans="1:17" s="40" customFormat="1" ht="12.75" x14ac:dyDescent="0.2">
      <c r="A45" s="200"/>
      <c r="B45" s="201"/>
      <c r="C45" s="185"/>
      <c r="D45" s="199"/>
      <c r="E45" s="190"/>
      <c r="F45" s="186"/>
      <c r="G45" s="186"/>
      <c r="H45" s="186"/>
      <c r="I45" s="186"/>
      <c r="J45" s="186"/>
      <c r="K45" s="189"/>
      <c r="L45" s="185"/>
      <c r="M45" s="199"/>
      <c r="N45" s="190"/>
      <c r="O45" s="189"/>
      <c r="P45" s="189"/>
      <c r="Q45" s="186"/>
    </row>
    <row r="46" spans="1:17" x14ac:dyDescent="0.25">
      <c r="A46" s="202"/>
      <c r="B46" s="203"/>
    </row>
    <row r="47" spans="1:17" x14ac:dyDescent="0.25">
      <c r="B47" s="198"/>
    </row>
    <row r="48" spans="1:17" x14ac:dyDescent="0.25">
      <c r="B48" s="576" t="s">
        <v>63</v>
      </c>
      <c r="C48" s="576"/>
      <c r="D48" s="576"/>
      <c r="E48" s="576"/>
      <c r="F48" s="576"/>
      <c r="G48" s="576"/>
      <c r="H48" s="576"/>
      <c r="I48" s="576"/>
    </row>
    <row r="49" spans="2:11" x14ac:dyDescent="0.25">
      <c r="B49" s="69" t="s">
        <v>272</v>
      </c>
      <c r="C49" s="565" t="s">
        <v>81</v>
      </c>
      <c r="D49" s="570"/>
      <c r="E49" s="565" t="s">
        <v>91</v>
      </c>
      <c r="F49" s="570"/>
      <c r="G49" s="275"/>
      <c r="H49" s="566" t="s">
        <v>64</v>
      </c>
      <c r="I49" s="570"/>
      <c r="J49" s="566" t="s">
        <v>82</v>
      </c>
      <c r="K49" s="570"/>
    </row>
    <row r="50" spans="2:11" x14ac:dyDescent="0.25">
      <c r="B50" s="70" t="s">
        <v>65</v>
      </c>
      <c r="C50" s="577"/>
      <c r="D50" s="578"/>
      <c r="E50" s="578"/>
      <c r="F50" s="578"/>
      <c r="G50" s="578"/>
      <c r="H50" s="578"/>
      <c r="I50" s="579"/>
    </row>
    <row r="51" spans="2:11" x14ac:dyDescent="0.25">
      <c r="B51" s="70" t="s">
        <v>98</v>
      </c>
      <c r="C51" s="565" t="s">
        <v>376</v>
      </c>
      <c r="D51" s="566"/>
      <c r="E51" s="568" t="s">
        <v>395</v>
      </c>
      <c r="F51" s="568"/>
      <c r="G51" s="275"/>
      <c r="H51" s="568" t="s">
        <v>429</v>
      </c>
      <c r="I51" s="569"/>
      <c r="J51" s="568"/>
      <c r="K51" s="569"/>
    </row>
    <row r="52" spans="2:11" x14ac:dyDescent="0.25">
      <c r="B52" s="70" t="s">
        <v>66</v>
      </c>
      <c r="C52" s="565">
        <v>2.5</v>
      </c>
      <c r="D52" s="570"/>
      <c r="E52" s="575" t="s">
        <v>396</v>
      </c>
      <c r="F52" s="569"/>
      <c r="G52" s="275"/>
      <c r="H52" s="575">
        <v>3.1</v>
      </c>
      <c r="I52" s="569"/>
      <c r="J52" s="575"/>
      <c r="K52" s="569"/>
    </row>
    <row r="53" spans="2:11" x14ac:dyDescent="0.25">
      <c r="B53" s="70" t="s">
        <v>67</v>
      </c>
      <c r="C53" s="565">
        <v>6.7</v>
      </c>
      <c r="D53" s="570"/>
      <c r="E53" s="575" t="s">
        <v>397</v>
      </c>
      <c r="F53" s="569"/>
      <c r="G53" s="275"/>
      <c r="H53" s="575">
        <v>6.4</v>
      </c>
      <c r="I53" s="569"/>
      <c r="J53" s="575"/>
      <c r="K53" s="569"/>
    </row>
    <row r="54" spans="2:11" x14ac:dyDescent="0.25">
      <c r="B54" s="70" t="s">
        <v>68</v>
      </c>
      <c r="C54" s="565">
        <v>106</v>
      </c>
      <c r="D54" s="570"/>
      <c r="E54" s="575" t="s">
        <v>398</v>
      </c>
      <c r="F54" s="569"/>
      <c r="G54" s="275"/>
      <c r="H54" s="583">
        <v>120</v>
      </c>
      <c r="I54" s="584"/>
      <c r="J54" s="583"/>
      <c r="K54" s="584"/>
    </row>
    <row r="55" spans="2:11" x14ac:dyDescent="0.25">
      <c r="B55" s="70" t="s">
        <v>69</v>
      </c>
      <c r="C55" s="565">
        <v>22</v>
      </c>
      <c r="D55" s="570"/>
      <c r="E55" s="575" t="s">
        <v>399</v>
      </c>
      <c r="F55" s="569"/>
      <c r="G55" s="275"/>
      <c r="H55" s="575">
        <v>112</v>
      </c>
      <c r="I55" s="569"/>
      <c r="J55" s="575"/>
      <c r="K55" s="569"/>
    </row>
    <row r="56" spans="2:11" x14ac:dyDescent="0.25">
      <c r="B56" s="70" t="s">
        <v>78</v>
      </c>
      <c r="C56" s="565" t="s">
        <v>127</v>
      </c>
      <c r="D56" s="566"/>
      <c r="E56" s="568" t="s">
        <v>175</v>
      </c>
      <c r="F56" s="569"/>
      <c r="G56" s="275"/>
      <c r="H56" s="575" t="s">
        <v>125</v>
      </c>
      <c r="I56" s="569"/>
      <c r="J56" s="575"/>
      <c r="K56" s="569"/>
    </row>
    <row r="57" spans="2:11" x14ac:dyDescent="0.25">
      <c r="B57" s="70" t="s">
        <v>86</v>
      </c>
      <c r="C57" s="568" t="s">
        <v>129</v>
      </c>
      <c r="D57" s="569"/>
      <c r="E57" s="568" t="s">
        <v>129</v>
      </c>
      <c r="F57" s="569"/>
      <c r="G57" s="275"/>
      <c r="H57" s="568" t="s">
        <v>129</v>
      </c>
      <c r="I57" s="569"/>
      <c r="J57" s="568" t="s">
        <v>129</v>
      </c>
      <c r="K57" s="569"/>
    </row>
    <row r="58" spans="2:11" x14ac:dyDescent="0.25">
      <c r="B58" s="70" t="s">
        <v>70</v>
      </c>
      <c r="C58" s="571" t="s">
        <v>377</v>
      </c>
      <c r="D58" s="571"/>
      <c r="E58" s="572" t="s">
        <v>400</v>
      </c>
      <c r="F58" s="572"/>
      <c r="G58" s="277"/>
      <c r="H58" s="572" t="s">
        <v>377</v>
      </c>
      <c r="I58" s="572"/>
      <c r="J58" s="572" t="s">
        <v>383</v>
      </c>
      <c r="K58" s="572"/>
    </row>
    <row r="59" spans="2:11" x14ac:dyDescent="0.25">
      <c r="B59" s="69" t="s">
        <v>88</v>
      </c>
      <c r="C59" s="566" t="s">
        <v>284</v>
      </c>
      <c r="D59" s="570"/>
      <c r="E59" s="574" t="s">
        <v>304</v>
      </c>
      <c r="F59" s="572"/>
      <c r="G59" s="277"/>
      <c r="H59" s="572" t="s">
        <v>304</v>
      </c>
      <c r="I59" s="572"/>
      <c r="J59" s="572" t="s">
        <v>284</v>
      </c>
      <c r="K59" s="572"/>
    </row>
    <row r="60" spans="2:11" x14ac:dyDescent="0.25">
      <c r="B60" s="69" t="s">
        <v>89</v>
      </c>
      <c r="C60" s="566" t="s">
        <v>378</v>
      </c>
      <c r="D60" s="570"/>
      <c r="E60" s="572" t="s">
        <v>290</v>
      </c>
      <c r="F60" s="572"/>
      <c r="G60" s="277"/>
      <c r="H60" s="572" t="s">
        <v>285</v>
      </c>
      <c r="I60" s="572"/>
      <c r="J60" s="572" t="s">
        <v>433</v>
      </c>
      <c r="K60" s="572"/>
    </row>
    <row r="61" spans="2:11" x14ac:dyDescent="0.25">
      <c r="B61" s="69" t="s">
        <v>71</v>
      </c>
      <c r="C61" s="566" t="s">
        <v>379</v>
      </c>
      <c r="D61" s="570"/>
      <c r="E61" s="572" t="s">
        <v>401</v>
      </c>
      <c r="F61" s="572"/>
      <c r="G61" s="277"/>
      <c r="H61" s="572" t="s">
        <v>412</v>
      </c>
      <c r="I61" s="572"/>
      <c r="J61" s="572" t="s">
        <v>434</v>
      </c>
      <c r="K61" s="572"/>
    </row>
    <row r="62" spans="2:11" x14ac:dyDescent="0.25">
      <c r="B62" s="70" t="s">
        <v>72</v>
      </c>
      <c r="C62" s="573"/>
      <c r="D62" s="573"/>
      <c r="E62" s="573"/>
      <c r="F62" s="573"/>
      <c r="G62" s="573"/>
      <c r="H62" s="573"/>
      <c r="I62" s="573"/>
    </row>
    <row r="63" spans="2:11" x14ac:dyDescent="0.25">
      <c r="B63" s="70" t="s">
        <v>73</v>
      </c>
      <c r="C63" s="71" t="s">
        <v>377</v>
      </c>
      <c r="D63" s="277" t="s">
        <v>322</v>
      </c>
      <c r="E63" s="122" t="s">
        <v>400</v>
      </c>
      <c r="F63" s="278" t="s">
        <v>402</v>
      </c>
      <c r="G63" s="182"/>
      <c r="H63" s="122" t="s">
        <v>413</v>
      </c>
      <c r="I63" s="278" t="s">
        <v>414</v>
      </c>
      <c r="J63" s="122" t="s">
        <v>383</v>
      </c>
      <c r="K63" s="278" t="s">
        <v>302</v>
      </c>
    </row>
    <row r="64" spans="2:11" x14ac:dyDescent="0.25">
      <c r="B64" s="70" t="s">
        <v>84</v>
      </c>
      <c r="C64" s="70" t="s">
        <v>380</v>
      </c>
      <c r="D64" s="79" t="s">
        <v>289</v>
      </c>
      <c r="E64" s="122" t="s">
        <v>305</v>
      </c>
      <c r="F64" s="287" t="s">
        <v>403</v>
      </c>
      <c r="G64" s="182"/>
      <c r="H64" s="286" t="s">
        <v>310</v>
      </c>
      <c r="I64" s="285" t="s">
        <v>415</v>
      </c>
      <c r="J64" s="286" t="s">
        <v>288</v>
      </c>
      <c r="K64" s="285" t="s">
        <v>435</v>
      </c>
    </row>
    <row r="65" spans="2:11" x14ac:dyDescent="0.25">
      <c r="B65" s="70" t="s">
        <v>131</v>
      </c>
      <c r="C65" s="70" t="s">
        <v>381</v>
      </c>
      <c r="D65" s="277" t="s">
        <v>382</v>
      </c>
      <c r="E65" s="122" t="s">
        <v>311</v>
      </c>
      <c r="F65" s="278" t="s">
        <v>404</v>
      </c>
      <c r="G65" s="182"/>
      <c r="H65" s="122" t="s">
        <v>416</v>
      </c>
      <c r="I65" s="278" t="s">
        <v>417</v>
      </c>
      <c r="J65" s="122" t="s">
        <v>436</v>
      </c>
      <c r="K65" s="278" t="s">
        <v>437</v>
      </c>
    </row>
    <row r="66" spans="2:11" x14ac:dyDescent="0.25">
      <c r="B66" s="70" t="s">
        <v>84</v>
      </c>
      <c r="C66" s="70" t="s">
        <v>334</v>
      </c>
      <c r="D66" s="277" t="s">
        <v>293</v>
      </c>
      <c r="E66" s="122"/>
      <c r="F66" s="278"/>
      <c r="G66" s="182"/>
      <c r="H66" s="122" t="s">
        <v>418</v>
      </c>
      <c r="I66" s="278" t="s">
        <v>415</v>
      </c>
      <c r="J66" s="122" t="s">
        <v>292</v>
      </c>
      <c r="K66" s="278" t="s">
        <v>415</v>
      </c>
    </row>
    <row r="67" spans="2:11" x14ac:dyDescent="0.25">
      <c r="B67" s="70"/>
      <c r="C67" s="70"/>
      <c r="D67" s="277"/>
      <c r="E67" s="122"/>
      <c r="F67" s="278"/>
      <c r="G67" s="182"/>
      <c r="H67" s="122"/>
      <c r="I67" s="278"/>
      <c r="J67" s="122"/>
      <c r="K67" s="278"/>
    </row>
    <row r="68" spans="2:11" x14ac:dyDescent="0.25">
      <c r="B68" s="70" t="s">
        <v>130</v>
      </c>
      <c r="C68" s="70"/>
      <c r="D68" s="277"/>
      <c r="E68" s="114"/>
      <c r="F68" s="182"/>
      <c r="G68" s="182"/>
      <c r="H68" s="122"/>
      <c r="I68" s="122"/>
      <c r="J68" s="122"/>
      <c r="K68" s="122"/>
    </row>
    <row r="69" spans="2:11" x14ac:dyDescent="0.25">
      <c r="B69" s="70"/>
      <c r="C69" s="70"/>
      <c r="D69" s="277"/>
      <c r="E69" s="114"/>
      <c r="F69" s="182"/>
      <c r="G69" s="182"/>
      <c r="H69" s="114"/>
      <c r="I69" s="114"/>
      <c r="J69" s="114"/>
      <c r="K69" s="114"/>
    </row>
    <row r="70" spans="2:11" x14ac:dyDescent="0.25">
      <c r="B70" s="70"/>
      <c r="C70" s="70"/>
      <c r="D70" s="277"/>
      <c r="E70" s="114"/>
      <c r="F70" s="182"/>
      <c r="G70" s="182"/>
      <c r="H70" s="114"/>
      <c r="I70" s="114"/>
      <c r="J70" s="114"/>
      <c r="K70" s="114"/>
    </row>
    <row r="71" spans="2:11" x14ac:dyDescent="0.25">
      <c r="B71" s="70" t="s">
        <v>74</v>
      </c>
      <c r="C71" s="571"/>
      <c r="D71" s="571"/>
      <c r="E71" s="571"/>
      <c r="F71" s="571"/>
      <c r="G71" s="571"/>
      <c r="H71" s="571"/>
      <c r="I71" s="571"/>
    </row>
    <row r="72" spans="2:11" x14ac:dyDescent="0.25">
      <c r="B72" s="70" t="s">
        <v>75</v>
      </c>
      <c r="C72" s="70" t="s">
        <v>336</v>
      </c>
      <c r="D72" s="122" t="s">
        <v>450</v>
      </c>
      <c r="E72" s="122" t="s">
        <v>385</v>
      </c>
      <c r="F72" s="122" t="s">
        <v>450</v>
      </c>
      <c r="G72" s="114"/>
      <c r="H72" s="122" t="s">
        <v>307</v>
      </c>
      <c r="I72" s="122" t="s">
        <v>103</v>
      </c>
      <c r="J72" s="122" t="s">
        <v>451</v>
      </c>
      <c r="K72" s="122" t="s">
        <v>224</v>
      </c>
    </row>
    <row r="73" spans="2:11" x14ac:dyDescent="0.25">
      <c r="B73" s="72"/>
      <c r="C73" s="70"/>
      <c r="D73" s="70" t="s">
        <v>101</v>
      </c>
      <c r="E73" s="114"/>
      <c r="F73" s="70" t="s">
        <v>101</v>
      </c>
      <c r="G73" s="114"/>
      <c r="H73" s="122"/>
      <c r="I73" s="122" t="s">
        <v>104</v>
      </c>
      <c r="J73" s="122"/>
      <c r="K73" s="122" t="s">
        <v>104</v>
      </c>
    </row>
    <row r="74" spans="2:11" x14ac:dyDescent="0.25">
      <c r="B74" s="70" t="s">
        <v>105</v>
      </c>
      <c r="C74" s="70" t="s">
        <v>385</v>
      </c>
      <c r="D74" s="122" t="s">
        <v>386</v>
      </c>
      <c r="E74" s="122" t="s">
        <v>354</v>
      </c>
      <c r="F74" s="122" t="s">
        <v>405</v>
      </c>
      <c r="G74" s="114"/>
      <c r="H74" s="122" t="s">
        <v>307</v>
      </c>
      <c r="I74" s="122" t="s">
        <v>424</v>
      </c>
      <c r="J74" s="122" t="s">
        <v>439</v>
      </c>
      <c r="K74" s="122" t="s">
        <v>440</v>
      </c>
    </row>
    <row r="75" spans="2:11" x14ac:dyDescent="0.25">
      <c r="B75" s="70"/>
      <c r="C75" s="70"/>
      <c r="D75" s="70"/>
      <c r="E75" s="122" t="s">
        <v>294</v>
      </c>
      <c r="F75" s="122" t="s">
        <v>406</v>
      </c>
      <c r="G75" s="114"/>
      <c r="H75" s="122" t="s">
        <v>423</v>
      </c>
      <c r="I75" s="122" t="s">
        <v>424</v>
      </c>
      <c r="J75" s="122"/>
      <c r="K75" s="122"/>
    </row>
    <row r="76" spans="2:11" x14ac:dyDescent="0.25">
      <c r="B76" s="70"/>
      <c r="C76" s="70"/>
      <c r="D76" s="70"/>
      <c r="E76" s="122"/>
      <c r="F76" s="122"/>
      <c r="G76" s="114"/>
      <c r="H76" s="114"/>
      <c r="I76" s="114"/>
      <c r="J76" s="114"/>
      <c r="K76" s="114"/>
    </row>
    <row r="77" spans="2:11" x14ac:dyDescent="0.25">
      <c r="B77" s="70" t="s">
        <v>76</v>
      </c>
      <c r="C77" s="70" t="s">
        <v>381</v>
      </c>
      <c r="D77" s="70" t="s">
        <v>387</v>
      </c>
      <c r="E77" s="122" t="s">
        <v>354</v>
      </c>
      <c r="F77" s="122" t="s">
        <v>100</v>
      </c>
      <c r="G77" s="114"/>
      <c r="H77" s="122" t="s">
        <v>419</v>
      </c>
      <c r="I77" s="122" t="s">
        <v>425</v>
      </c>
      <c r="J77" s="122" t="s">
        <v>290</v>
      </c>
      <c r="K77" s="122" t="s">
        <v>441</v>
      </c>
    </row>
    <row r="78" spans="2:11" x14ac:dyDescent="0.25">
      <c r="B78" s="70"/>
      <c r="C78" s="70" t="s">
        <v>388</v>
      </c>
      <c r="D78" s="70" t="s">
        <v>389</v>
      </c>
      <c r="E78" s="122" t="s">
        <v>294</v>
      </c>
      <c r="F78" s="122" t="s">
        <v>100</v>
      </c>
      <c r="G78" s="114"/>
      <c r="H78" s="122" t="s">
        <v>294</v>
      </c>
      <c r="I78" s="122" t="s">
        <v>425</v>
      </c>
      <c r="J78" s="122" t="s">
        <v>317</v>
      </c>
      <c r="K78" s="122" t="s">
        <v>389</v>
      </c>
    </row>
    <row r="79" spans="2:11" x14ac:dyDescent="0.25">
      <c r="B79" s="70"/>
      <c r="C79" s="70" t="s">
        <v>356</v>
      </c>
      <c r="D79" s="70" t="s">
        <v>390</v>
      </c>
      <c r="E79" s="122"/>
      <c r="F79" s="122"/>
      <c r="G79" s="114"/>
      <c r="H79" s="122" t="s">
        <v>317</v>
      </c>
      <c r="I79" s="122" t="s">
        <v>426</v>
      </c>
      <c r="J79" s="122" t="s">
        <v>442</v>
      </c>
      <c r="K79" s="122" t="s">
        <v>124</v>
      </c>
    </row>
    <row r="80" spans="2:11" x14ac:dyDescent="0.25">
      <c r="B80" s="70"/>
      <c r="C80" s="70" t="s">
        <v>391</v>
      </c>
      <c r="D80" s="70" t="s">
        <v>389</v>
      </c>
      <c r="E80" s="122"/>
      <c r="F80" s="122"/>
      <c r="G80" s="114"/>
      <c r="H80" s="114"/>
      <c r="I80" s="114"/>
      <c r="J80" s="114"/>
      <c r="K80" s="114"/>
    </row>
    <row r="81" spans="2:12" x14ac:dyDescent="0.25">
      <c r="B81" s="70" t="s">
        <v>79</v>
      </c>
      <c r="C81" s="70"/>
      <c r="D81" s="70"/>
      <c r="E81" s="122" t="s">
        <v>407</v>
      </c>
      <c r="F81" s="122" t="s">
        <v>211</v>
      </c>
      <c r="G81" s="114"/>
      <c r="H81" s="114"/>
      <c r="I81" s="114"/>
      <c r="J81" s="122" t="s">
        <v>442</v>
      </c>
      <c r="K81" s="122" t="s">
        <v>443</v>
      </c>
    </row>
    <row r="82" spans="2:12" x14ac:dyDescent="0.25">
      <c r="B82" s="70"/>
      <c r="C82" s="70"/>
      <c r="D82" s="70"/>
      <c r="G82" s="114"/>
      <c r="H82" s="114"/>
      <c r="I82" s="114"/>
      <c r="J82" s="114"/>
      <c r="K82" s="114"/>
    </row>
    <row r="83" spans="2:12" ht="15.75" thickBot="1" x14ac:dyDescent="0.3">
      <c r="B83" s="70"/>
      <c r="C83" s="70"/>
      <c r="D83" s="70"/>
      <c r="E83" s="122"/>
      <c r="F83" s="122"/>
      <c r="G83" s="114"/>
      <c r="H83" s="114"/>
      <c r="I83" s="114"/>
      <c r="J83" s="114"/>
      <c r="K83" s="114"/>
    </row>
    <row r="84" spans="2:12" x14ac:dyDescent="0.25">
      <c r="B84" s="70" t="s">
        <v>90</v>
      </c>
      <c r="C84" s="70" t="s">
        <v>385</v>
      </c>
      <c r="D84" s="70" t="s">
        <v>392</v>
      </c>
      <c r="E84" s="122" t="s">
        <v>354</v>
      </c>
      <c r="F84" s="70" t="s">
        <v>392</v>
      </c>
      <c r="G84" s="114"/>
      <c r="H84" s="122" t="s">
        <v>423</v>
      </c>
      <c r="I84" s="70" t="s">
        <v>427</v>
      </c>
      <c r="J84" s="122" t="s">
        <v>439</v>
      </c>
      <c r="K84" s="613" t="s">
        <v>392</v>
      </c>
      <c r="L84" s="614"/>
    </row>
    <row r="85" spans="2:12" ht="15.75" thickBot="1" x14ac:dyDescent="0.3">
      <c r="B85" s="70"/>
      <c r="C85" s="70"/>
      <c r="D85" s="70" t="s">
        <v>393</v>
      </c>
      <c r="F85" s="70" t="s">
        <v>408</v>
      </c>
      <c r="G85" s="114"/>
      <c r="H85" s="122"/>
      <c r="I85" s="122" t="s">
        <v>430</v>
      </c>
      <c r="J85" s="122"/>
      <c r="K85" s="615" t="s">
        <v>393</v>
      </c>
      <c r="L85" s="616"/>
    </row>
    <row r="86" spans="2:12" x14ac:dyDescent="0.25">
      <c r="B86" s="72"/>
      <c r="C86" s="70" t="s">
        <v>381</v>
      </c>
      <c r="D86" s="70" t="s">
        <v>392</v>
      </c>
      <c r="E86" s="122" t="s">
        <v>294</v>
      </c>
      <c r="F86" s="70" t="s">
        <v>409</v>
      </c>
      <c r="G86" s="114"/>
      <c r="H86" s="122" t="s">
        <v>294</v>
      </c>
      <c r="I86" s="122" t="s">
        <v>431</v>
      </c>
      <c r="J86" s="122" t="s">
        <v>444</v>
      </c>
      <c r="K86" s="613" t="s">
        <v>392</v>
      </c>
      <c r="L86" s="614"/>
    </row>
    <row r="87" spans="2:12" x14ac:dyDescent="0.25">
      <c r="B87" s="209"/>
      <c r="C87" s="209"/>
      <c r="D87" s="70" t="s">
        <v>393</v>
      </c>
      <c r="E87" s="122"/>
      <c r="F87" s="70" t="s">
        <v>393</v>
      </c>
      <c r="G87" s="209"/>
      <c r="H87" s="209"/>
      <c r="I87" s="209" t="s">
        <v>432</v>
      </c>
      <c r="J87" s="209"/>
      <c r="K87" s="609" t="s">
        <v>393</v>
      </c>
      <c r="L87" s="610"/>
    </row>
    <row r="88" spans="2:12" ht="15.75" x14ac:dyDescent="0.25">
      <c r="B88" s="209"/>
      <c r="C88" s="209" t="s">
        <v>388</v>
      </c>
      <c r="D88" s="70" t="s">
        <v>392</v>
      </c>
      <c r="E88" s="132" t="s">
        <v>410</v>
      </c>
      <c r="F88" s="131" t="s">
        <v>411</v>
      </c>
      <c r="G88" s="209"/>
      <c r="H88" s="209"/>
      <c r="I88" s="209"/>
      <c r="J88" s="209"/>
      <c r="K88" s="611" t="s">
        <v>445</v>
      </c>
      <c r="L88" s="612"/>
    </row>
    <row r="89" spans="2:12" x14ac:dyDescent="0.25">
      <c r="B89" s="209"/>
      <c r="C89" s="209"/>
      <c r="D89" s="70" t="s">
        <v>393</v>
      </c>
      <c r="E89" s="129"/>
      <c r="F89" s="129"/>
      <c r="G89" s="209"/>
      <c r="H89" s="209"/>
      <c r="I89" s="209"/>
      <c r="J89" s="209" t="s">
        <v>290</v>
      </c>
      <c r="K89" s="289" t="s">
        <v>392</v>
      </c>
    </row>
    <row r="90" spans="2:12" x14ac:dyDescent="0.25">
      <c r="B90" s="209"/>
      <c r="C90" s="209"/>
      <c r="D90" s="209" t="s">
        <v>394</v>
      </c>
      <c r="E90" s="132"/>
      <c r="F90" s="132"/>
      <c r="G90" s="209"/>
      <c r="H90" s="209"/>
      <c r="I90" s="209"/>
      <c r="J90" s="209"/>
      <c r="K90" s="289" t="s">
        <v>393</v>
      </c>
    </row>
    <row r="91" spans="2:12" x14ac:dyDescent="0.25">
      <c r="C91" s="292" t="s">
        <v>391</v>
      </c>
      <c r="D91" s="70" t="s">
        <v>392</v>
      </c>
      <c r="J91" s="292" t="s">
        <v>294</v>
      </c>
      <c r="K91" s="292" t="s">
        <v>393</v>
      </c>
    </row>
    <row r="92" spans="2:12" x14ac:dyDescent="0.25">
      <c r="K92" s="292" t="s">
        <v>392</v>
      </c>
    </row>
  </sheetData>
  <protectedRanges>
    <protectedRange sqref="B30:B35 B12:B17 B21:B26 B39:B44" name="Range3_7"/>
    <protectedRange sqref="B45" name="Range3_8"/>
  </protectedRanges>
  <mergeCells count="62">
    <mergeCell ref="A7:A8"/>
    <mergeCell ref="B7:B8"/>
    <mergeCell ref="C7:E7"/>
    <mergeCell ref="L7:N7"/>
    <mergeCell ref="Q7:Q8"/>
    <mergeCell ref="B48:I48"/>
    <mergeCell ref="C49:D49"/>
    <mergeCell ref="E49:F49"/>
    <mergeCell ref="H49:I49"/>
    <mergeCell ref="J49:K49"/>
    <mergeCell ref="C50:I50"/>
    <mergeCell ref="C51:D51"/>
    <mergeCell ref="E51:F51"/>
    <mergeCell ref="H51:I51"/>
    <mergeCell ref="J51:K51"/>
    <mergeCell ref="C52:D52"/>
    <mergeCell ref="E52:F52"/>
    <mergeCell ref="H52:I52"/>
    <mergeCell ref="J52:K52"/>
    <mergeCell ref="C53:D53"/>
    <mergeCell ref="E53:F53"/>
    <mergeCell ref="H53:I53"/>
    <mergeCell ref="J53:K53"/>
    <mergeCell ref="C54:D54"/>
    <mergeCell ref="E54:F54"/>
    <mergeCell ref="H54:I54"/>
    <mergeCell ref="J54:K54"/>
    <mergeCell ref="C55:D55"/>
    <mergeCell ref="E55:F55"/>
    <mergeCell ref="H55:I55"/>
    <mergeCell ref="J55:K55"/>
    <mergeCell ref="C56:D56"/>
    <mergeCell ref="E56:F56"/>
    <mergeCell ref="H56:I56"/>
    <mergeCell ref="J56:K56"/>
    <mergeCell ref="C57:D57"/>
    <mergeCell ref="E57:F57"/>
    <mergeCell ref="H57:I57"/>
    <mergeCell ref="J57:K57"/>
    <mergeCell ref="C58:D58"/>
    <mergeCell ref="E58:F58"/>
    <mergeCell ref="H58:I58"/>
    <mergeCell ref="J58:K58"/>
    <mergeCell ref="C59:D59"/>
    <mergeCell ref="E59:F59"/>
    <mergeCell ref="H59:I59"/>
    <mergeCell ref="J59:K59"/>
    <mergeCell ref="C60:D60"/>
    <mergeCell ref="E60:F60"/>
    <mergeCell ref="H60:I60"/>
    <mergeCell ref="J60:K60"/>
    <mergeCell ref="C61:D61"/>
    <mergeCell ref="E61:F61"/>
    <mergeCell ref="H61:I61"/>
    <mergeCell ref="J61:K61"/>
    <mergeCell ref="K87:L87"/>
    <mergeCell ref="K88:L88"/>
    <mergeCell ref="C62:I62"/>
    <mergeCell ref="C71:I71"/>
    <mergeCell ref="K84:L84"/>
    <mergeCell ref="K85:L85"/>
    <mergeCell ref="K86:L86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81"/>
  <sheetViews>
    <sheetView workbookViewId="0">
      <selection activeCell="K51" sqref="K51"/>
    </sheetView>
  </sheetViews>
  <sheetFormatPr defaultRowHeight="15" x14ac:dyDescent="0.25"/>
  <cols>
    <col min="1" max="1" width="3.42578125" customWidth="1"/>
    <col min="2" max="2" width="25.5703125" customWidth="1"/>
    <col min="3" max="3" width="12" customWidth="1"/>
    <col min="4" max="4" width="25.7109375" customWidth="1"/>
    <col min="5" max="5" width="12.28515625" customWidth="1"/>
    <col min="6" max="6" width="29" customWidth="1"/>
    <col min="7" max="7" width="11.85546875" customWidth="1"/>
    <col min="8" max="8" width="23.28515625" customWidth="1"/>
    <col min="19" max="20" width="8.85546875" style="44"/>
  </cols>
  <sheetData>
    <row r="2" spans="1:24" x14ac:dyDescent="0.25">
      <c r="B2" s="34" t="s">
        <v>452</v>
      </c>
    </row>
    <row r="3" spans="1:24" x14ac:dyDescent="0.25">
      <c r="B3" s="33" t="s">
        <v>453</v>
      </c>
    </row>
    <row r="4" spans="1:24" s="28" customFormat="1" x14ac:dyDescent="0.25">
      <c r="B4" s="33"/>
      <c r="S4" s="44"/>
      <c r="T4" s="44"/>
    </row>
    <row r="5" spans="1:24" ht="15.75" x14ac:dyDescent="0.25">
      <c r="A5" s="32" t="s">
        <v>47</v>
      </c>
    </row>
    <row r="7" spans="1:24" ht="75.599999999999994" customHeight="1" x14ac:dyDescent="0.25">
      <c r="A7" s="582" t="s">
        <v>0</v>
      </c>
      <c r="B7" s="582" t="s">
        <v>1</v>
      </c>
      <c r="C7" s="582" t="s">
        <v>24</v>
      </c>
      <c r="D7" s="582"/>
      <c r="E7" s="582"/>
      <c r="F7" s="30" t="s">
        <v>4</v>
      </c>
      <c r="G7" s="30" t="s">
        <v>5</v>
      </c>
      <c r="H7" s="30" t="s">
        <v>44</v>
      </c>
      <c r="I7" s="582" t="s">
        <v>7</v>
      </c>
      <c r="J7" s="582"/>
      <c r="K7" s="582" t="s">
        <v>8</v>
      </c>
      <c r="L7" s="582"/>
      <c r="M7" s="582" t="s">
        <v>9</v>
      </c>
      <c r="N7" s="582"/>
      <c r="O7" s="582" t="s">
        <v>34</v>
      </c>
      <c r="P7" s="582"/>
      <c r="Q7" s="37" t="s">
        <v>45</v>
      </c>
      <c r="R7" s="37" t="s">
        <v>10</v>
      </c>
      <c r="S7" s="84" t="s">
        <v>110</v>
      </c>
      <c r="T7" s="84" t="s">
        <v>71</v>
      </c>
      <c r="U7" s="582" t="s">
        <v>11</v>
      </c>
      <c r="V7" s="582"/>
      <c r="W7" s="600" t="s">
        <v>12</v>
      </c>
    </row>
    <row r="8" spans="1:24" ht="25.5" x14ac:dyDescent="0.25">
      <c r="A8" s="582"/>
      <c r="B8" s="582"/>
      <c r="C8" s="30" t="s">
        <v>13</v>
      </c>
      <c r="D8" s="30" t="s">
        <v>14</v>
      </c>
      <c r="E8" s="30" t="s">
        <v>15</v>
      </c>
      <c r="F8" s="30" t="s">
        <v>15</v>
      </c>
      <c r="G8" s="30" t="s">
        <v>17</v>
      </c>
      <c r="H8" s="30" t="s">
        <v>18</v>
      </c>
      <c r="I8" s="30" t="s">
        <v>19</v>
      </c>
      <c r="J8" s="30" t="s">
        <v>15</v>
      </c>
      <c r="K8" s="30" t="s">
        <v>20</v>
      </c>
      <c r="L8" s="31" t="s">
        <v>15</v>
      </c>
      <c r="M8" s="31" t="s">
        <v>21</v>
      </c>
      <c r="N8" s="31" t="s">
        <v>15</v>
      </c>
      <c r="O8" s="30" t="s">
        <v>20</v>
      </c>
      <c r="P8" s="30" t="s">
        <v>15</v>
      </c>
      <c r="Q8" s="30" t="s">
        <v>36</v>
      </c>
      <c r="R8" s="30" t="s">
        <v>46</v>
      </c>
      <c r="S8" s="84" t="s">
        <v>143</v>
      </c>
      <c r="T8" s="84" t="s">
        <v>146</v>
      </c>
      <c r="U8" s="30" t="s">
        <v>20</v>
      </c>
      <c r="V8" s="30" t="s">
        <v>15</v>
      </c>
      <c r="W8" s="600"/>
    </row>
    <row r="10" spans="1:24" s="40" customFormat="1" ht="12.75" x14ac:dyDescent="0.2">
      <c r="A10" s="64" t="s">
        <v>23</v>
      </c>
    </row>
    <row r="11" spans="1:24" s="40" customFormat="1" ht="12.75" x14ac:dyDescent="0.2">
      <c r="A11" s="141">
        <v>1</v>
      </c>
      <c r="B11" s="141" t="s">
        <v>50</v>
      </c>
      <c r="C11" s="136">
        <v>5.79</v>
      </c>
      <c r="D11" s="138">
        <v>100</v>
      </c>
      <c r="E11" s="134">
        <v>10</v>
      </c>
      <c r="F11" s="134">
        <v>9</v>
      </c>
      <c r="G11" s="134">
        <v>68</v>
      </c>
      <c r="H11" s="134">
        <v>96</v>
      </c>
      <c r="I11" s="134">
        <v>832</v>
      </c>
      <c r="J11" s="134">
        <v>9</v>
      </c>
      <c r="K11" s="137">
        <v>16.68</v>
      </c>
      <c r="L11" s="134">
        <v>9</v>
      </c>
      <c r="M11" s="137">
        <v>47.2</v>
      </c>
      <c r="N11" s="134">
        <v>8</v>
      </c>
      <c r="O11" s="137">
        <v>35.26</v>
      </c>
      <c r="P11" s="134">
        <v>9</v>
      </c>
      <c r="Q11" s="137">
        <v>69.42</v>
      </c>
      <c r="R11" s="134">
        <v>255</v>
      </c>
      <c r="S11" s="134" t="s">
        <v>456</v>
      </c>
      <c r="T11" s="134" t="s">
        <v>457</v>
      </c>
      <c r="U11" s="137">
        <v>62.02</v>
      </c>
      <c r="V11" s="134">
        <v>1</v>
      </c>
      <c r="W11" s="135">
        <f>SUM(E11+J11+L11+N11+P11+V11)</f>
        <v>46</v>
      </c>
      <c r="X11" s="41"/>
    </row>
    <row r="12" spans="1:24" s="40" customFormat="1" ht="12.75" x14ac:dyDescent="0.2">
      <c r="A12" s="141">
        <v>2</v>
      </c>
      <c r="B12" s="141" t="s">
        <v>51</v>
      </c>
      <c r="C12" s="136">
        <v>5.51</v>
      </c>
      <c r="D12" s="138">
        <v>100</v>
      </c>
      <c r="E12" s="134">
        <v>10</v>
      </c>
      <c r="F12" s="134">
        <v>9</v>
      </c>
      <c r="G12" s="134">
        <v>54</v>
      </c>
      <c r="H12" s="134">
        <v>96</v>
      </c>
      <c r="I12" s="134">
        <v>798</v>
      </c>
      <c r="J12" s="134">
        <v>8</v>
      </c>
      <c r="K12" s="137">
        <v>16.23</v>
      </c>
      <c r="L12" s="134">
        <v>9</v>
      </c>
      <c r="M12" s="137">
        <v>43.2</v>
      </c>
      <c r="N12" s="134">
        <v>7</v>
      </c>
      <c r="O12" s="137">
        <v>34.01</v>
      </c>
      <c r="P12" s="134">
        <v>9</v>
      </c>
      <c r="Q12" s="137">
        <v>67.349999999999994</v>
      </c>
      <c r="R12" s="134">
        <v>289</v>
      </c>
      <c r="S12" s="134" t="s">
        <v>456</v>
      </c>
      <c r="T12" s="134" t="s">
        <v>457</v>
      </c>
      <c r="U12" s="137">
        <v>62.45</v>
      </c>
      <c r="V12" s="134">
        <v>1</v>
      </c>
      <c r="W12" s="135">
        <f t="shared" ref="W12:W16" si="0">SUM(E12+J12+L12+N12+P12+V12)</f>
        <v>44</v>
      </c>
    </row>
    <row r="13" spans="1:24" s="40" customFormat="1" ht="12.75" x14ac:dyDescent="0.2">
      <c r="A13" s="141">
        <v>3</v>
      </c>
      <c r="B13" s="141" t="s">
        <v>164</v>
      </c>
      <c r="C13" s="136">
        <v>5.91</v>
      </c>
      <c r="D13" s="138">
        <v>100</v>
      </c>
      <c r="E13" s="134">
        <v>10</v>
      </c>
      <c r="F13" s="134">
        <v>9</v>
      </c>
      <c r="G13" s="134">
        <v>64</v>
      </c>
      <c r="H13" s="134">
        <v>96</v>
      </c>
      <c r="I13" s="134">
        <v>835</v>
      </c>
      <c r="J13" s="134">
        <v>9</v>
      </c>
      <c r="K13" s="137">
        <v>17.05</v>
      </c>
      <c r="L13" s="134">
        <v>9</v>
      </c>
      <c r="M13" s="137">
        <v>52.5</v>
      </c>
      <c r="N13" s="134">
        <v>9</v>
      </c>
      <c r="O13" s="137">
        <v>36.44</v>
      </c>
      <c r="P13" s="134">
        <v>9</v>
      </c>
      <c r="Q13" s="137">
        <v>71.06</v>
      </c>
      <c r="R13" s="134">
        <v>458</v>
      </c>
      <c r="S13" s="134">
        <v>15.08</v>
      </c>
      <c r="T13" s="134" t="s">
        <v>457</v>
      </c>
      <c r="U13" s="137">
        <v>60.9</v>
      </c>
      <c r="V13" s="134">
        <v>1</v>
      </c>
      <c r="W13" s="135">
        <f t="shared" si="0"/>
        <v>47</v>
      </c>
    </row>
    <row r="14" spans="1:24" s="40" customFormat="1" ht="12.75" x14ac:dyDescent="0.2">
      <c r="A14" s="157"/>
      <c r="B14" s="157" t="s">
        <v>147</v>
      </c>
      <c r="C14" s="159">
        <f>SUM(C11:C13)/3</f>
        <v>5.7366666666666672</v>
      </c>
      <c r="D14" s="161">
        <v>100</v>
      </c>
      <c r="E14" s="160">
        <v>10</v>
      </c>
      <c r="F14" s="161">
        <f>SUM(F11:F13)/3</f>
        <v>9</v>
      </c>
      <c r="G14" s="161">
        <f>SUM(G11:G13)/3</f>
        <v>62</v>
      </c>
      <c r="H14" s="161">
        <f t="shared" ref="H14:I14" si="1">SUM(H11:H13)/3</f>
        <v>96</v>
      </c>
      <c r="I14" s="161">
        <f t="shared" si="1"/>
        <v>821.66666666666663</v>
      </c>
      <c r="J14" s="160">
        <v>9</v>
      </c>
      <c r="K14" s="162">
        <f>SUM(K11:K13)/3</f>
        <v>16.653333333333332</v>
      </c>
      <c r="L14" s="160">
        <v>9</v>
      </c>
      <c r="M14" s="162">
        <f>SUM(M11:M13)/3</f>
        <v>47.633333333333333</v>
      </c>
      <c r="N14" s="160">
        <v>8</v>
      </c>
      <c r="O14" s="162">
        <f>SUM(O11:O13)/3</f>
        <v>35.236666666666665</v>
      </c>
      <c r="P14" s="160">
        <v>9</v>
      </c>
      <c r="Q14" s="162">
        <f t="shared" ref="Q14:R14" si="2">SUM(Q11:Q13)/3</f>
        <v>69.276666666666657</v>
      </c>
      <c r="R14" s="161">
        <f t="shared" si="2"/>
        <v>334</v>
      </c>
      <c r="S14" s="160"/>
      <c r="T14" s="160"/>
      <c r="U14" s="162">
        <f>SUM(U11:U13)/3</f>
        <v>61.79</v>
      </c>
      <c r="V14" s="160">
        <v>1</v>
      </c>
      <c r="W14" s="167">
        <f t="shared" si="0"/>
        <v>46</v>
      </c>
    </row>
    <row r="15" spans="1:24" s="40" customFormat="1" ht="12.75" x14ac:dyDescent="0.2">
      <c r="A15" s="94">
        <v>4</v>
      </c>
      <c r="B15" s="94" t="s">
        <v>454</v>
      </c>
      <c r="C15" s="102">
        <v>5.58</v>
      </c>
      <c r="D15" s="103">
        <f t="shared" ref="D15:D16" si="3">C15*100/AVERAGE($C$11:$C$13)</f>
        <v>97.269029633933755</v>
      </c>
      <c r="E15" s="11">
        <v>10</v>
      </c>
      <c r="F15" s="11">
        <v>9</v>
      </c>
      <c r="G15" s="11">
        <v>65</v>
      </c>
      <c r="H15" s="210">
        <v>96</v>
      </c>
      <c r="I15" s="280">
        <v>842</v>
      </c>
      <c r="J15" s="11">
        <v>9</v>
      </c>
      <c r="K15" s="101">
        <v>17.66</v>
      </c>
      <c r="L15" s="11">
        <v>9</v>
      </c>
      <c r="M15" s="101">
        <v>43</v>
      </c>
      <c r="N15" s="11">
        <v>7</v>
      </c>
      <c r="O15" s="101">
        <v>38.1</v>
      </c>
      <c r="P15" s="11">
        <v>9</v>
      </c>
      <c r="Q15" s="101">
        <v>76.09</v>
      </c>
      <c r="R15" s="104">
        <v>379</v>
      </c>
      <c r="S15" s="85" t="s">
        <v>456</v>
      </c>
      <c r="T15" s="104" t="s">
        <v>457</v>
      </c>
      <c r="U15" s="101">
        <v>61.46</v>
      </c>
      <c r="V15" s="11">
        <v>1</v>
      </c>
      <c r="W15" s="86">
        <f t="shared" si="0"/>
        <v>45</v>
      </c>
    </row>
    <row r="16" spans="1:24" s="40" customFormat="1" ht="12.75" x14ac:dyDescent="0.2">
      <c r="A16" s="94">
        <v>5</v>
      </c>
      <c r="B16" s="94" t="s">
        <v>455</v>
      </c>
      <c r="C16" s="102">
        <v>5.28</v>
      </c>
      <c r="D16" s="103">
        <f t="shared" si="3"/>
        <v>92.039511911679242</v>
      </c>
      <c r="E16" s="11">
        <v>8</v>
      </c>
      <c r="F16" s="11">
        <v>9</v>
      </c>
      <c r="G16" s="11">
        <v>62</v>
      </c>
      <c r="H16" s="210">
        <v>96</v>
      </c>
      <c r="I16" s="280">
        <v>818</v>
      </c>
      <c r="J16" s="11">
        <v>9</v>
      </c>
      <c r="K16" s="101">
        <v>18.46</v>
      </c>
      <c r="L16" s="11">
        <v>9</v>
      </c>
      <c r="M16" s="101">
        <v>42.2</v>
      </c>
      <c r="N16" s="11">
        <v>7</v>
      </c>
      <c r="O16" s="101">
        <v>39</v>
      </c>
      <c r="P16" s="11">
        <v>9</v>
      </c>
      <c r="Q16" s="101">
        <v>76.97</v>
      </c>
      <c r="R16" s="104">
        <v>259</v>
      </c>
      <c r="S16" s="85" t="s">
        <v>456</v>
      </c>
      <c r="T16" s="104" t="s">
        <v>457</v>
      </c>
      <c r="U16" s="101">
        <v>59.3</v>
      </c>
      <c r="V16" s="11">
        <v>1</v>
      </c>
      <c r="W16" s="86">
        <f t="shared" si="0"/>
        <v>43</v>
      </c>
    </row>
    <row r="17" spans="1:24" x14ac:dyDescent="0.25">
      <c r="B17" s="174"/>
      <c r="R17" s="110"/>
    </row>
    <row r="18" spans="1:24" s="40" customFormat="1" ht="12.75" x14ac:dyDescent="0.2">
      <c r="A18" s="64" t="s">
        <v>142</v>
      </c>
      <c r="R18" s="111"/>
    </row>
    <row r="19" spans="1:24" s="40" customFormat="1" ht="12.75" x14ac:dyDescent="0.2">
      <c r="A19" s="141">
        <v>1</v>
      </c>
      <c r="B19" s="141" t="s">
        <v>50</v>
      </c>
      <c r="C19" s="136">
        <v>6.19</v>
      </c>
      <c r="D19" s="138">
        <v>100</v>
      </c>
      <c r="E19" s="134">
        <v>10</v>
      </c>
      <c r="F19" s="134">
        <v>9</v>
      </c>
      <c r="G19" s="134">
        <v>60</v>
      </c>
      <c r="H19" s="134">
        <v>111</v>
      </c>
      <c r="I19" s="134">
        <v>769</v>
      </c>
      <c r="J19" s="134">
        <v>6</v>
      </c>
      <c r="K19" s="137">
        <v>15.99</v>
      </c>
      <c r="L19" s="134">
        <v>8</v>
      </c>
      <c r="M19" s="137">
        <v>38.9</v>
      </c>
      <c r="N19" s="134">
        <v>6</v>
      </c>
      <c r="O19" s="137">
        <v>33.049999999999997</v>
      </c>
      <c r="P19" s="134">
        <v>9</v>
      </c>
      <c r="Q19" s="137">
        <v>63.79</v>
      </c>
      <c r="R19" s="134">
        <v>197</v>
      </c>
      <c r="S19" s="134" t="s">
        <v>192</v>
      </c>
      <c r="T19" s="134" t="s">
        <v>459</v>
      </c>
      <c r="U19" s="137">
        <v>64.17</v>
      </c>
      <c r="V19" s="134">
        <v>1</v>
      </c>
      <c r="W19" s="135">
        <f>SUM(E19+J19+L19+N19+P19+V19)</f>
        <v>40</v>
      </c>
      <c r="X19" s="41"/>
    </row>
    <row r="20" spans="1:24" s="40" customFormat="1" ht="12.75" x14ac:dyDescent="0.2">
      <c r="A20" s="141">
        <v>2</v>
      </c>
      <c r="B20" s="141" t="s">
        <v>51</v>
      </c>
      <c r="C20" s="136">
        <v>6.47</v>
      </c>
      <c r="D20" s="138">
        <v>100</v>
      </c>
      <c r="E20" s="134">
        <v>10</v>
      </c>
      <c r="F20" s="134">
        <v>9</v>
      </c>
      <c r="G20" s="134">
        <v>64</v>
      </c>
      <c r="H20" s="134">
        <v>115</v>
      </c>
      <c r="I20" s="134">
        <v>716</v>
      </c>
      <c r="J20" s="134">
        <v>3</v>
      </c>
      <c r="K20" s="137">
        <v>16.11</v>
      </c>
      <c r="L20" s="134">
        <v>9</v>
      </c>
      <c r="M20" s="137">
        <v>36.5</v>
      </c>
      <c r="N20" s="134">
        <v>5</v>
      </c>
      <c r="O20" s="137">
        <v>33.07</v>
      </c>
      <c r="P20" s="134">
        <v>9</v>
      </c>
      <c r="Q20" s="137">
        <v>61.69</v>
      </c>
      <c r="R20" s="134">
        <v>81</v>
      </c>
      <c r="S20" s="134" t="s">
        <v>458</v>
      </c>
      <c r="T20" s="134" t="s">
        <v>459</v>
      </c>
      <c r="U20" s="137">
        <v>60.82</v>
      </c>
      <c r="V20" s="134">
        <v>1</v>
      </c>
      <c r="W20" s="135">
        <f t="shared" ref="W20:W24" si="4">SUM(E20+J20+L20+N20+P20+V20)</f>
        <v>37</v>
      </c>
    </row>
    <row r="21" spans="1:24" s="40" customFormat="1" ht="12.75" x14ac:dyDescent="0.2">
      <c r="A21" s="141">
        <v>3</v>
      </c>
      <c r="B21" s="141" t="s">
        <v>164</v>
      </c>
      <c r="C21" s="136">
        <v>6.81</v>
      </c>
      <c r="D21" s="138">
        <v>100</v>
      </c>
      <c r="E21" s="134">
        <v>10</v>
      </c>
      <c r="F21" s="134">
        <v>9</v>
      </c>
      <c r="G21" s="134">
        <v>68</v>
      </c>
      <c r="H21" s="134">
        <v>115</v>
      </c>
      <c r="I21" s="134">
        <v>782</v>
      </c>
      <c r="J21" s="134">
        <v>7</v>
      </c>
      <c r="K21" s="137">
        <v>16.079999999999998</v>
      </c>
      <c r="L21" s="134">
        <v>9</v>
      </c>
      <c r="M21" s="137">
        <v>45.8</v>
      </c>
      <c r="N21" s="134">
        <v>7</v>
      </c>
      <c r="O21" s="137">
        <v>33.51</v>
      </c>
      <c r="P21" s="134">
        <v>9</v>
      </c>
      <c r="Q21" s="137">
        <v>64.13</v>
      </c>
      <c r="R21" s="134">
        <v>316</v>
      </c>
      <c r="S21" s="134" t="s">
        <v>458</v>
      </c>
      <c r="T21" s="134" t="s">
        <v>459</v>
      </c>
      <c r="U21" s="137">
        <v>63.49</v>
      </c>
      <c r="V21" s="134">
        <v>1</v>
      </c>
      <c r="W21" s="135">
        <f t="shared" si="4"/>
        <v>43</v>
      </c>
    </row>
    <row r="22" spans="1:24" s="40" customFormat="1" ht="12.75" x14ac:dyDescent="0.2">
      <c r="A22" s="157"/>
      <c r="B22" s="157" t="s">
        <v>147</v>
      </c>
      <c r="C22" s="159">
        <f>SUM(C19:C21)/3</f>
        <v>6.4899999999999993</v>
      </c>
      <c r="D22" s="161">
        <v>100</v>
      </c>
      <c r="E22" s="160">
        <v>10</v>
      </c>
      <c r="F22" s="161">
        <f t="shared" ref="F22:I22" si="5">SUM(F19:F21)/3</f>
        <v>9</v>
      </c>
      <c r="G22" s="161">
        <f t="shared" si="5"/>
        <v>64</v>
      </c>
      <c r="H22" s="161">
        <f t="shared" si="5"/>
        <v>113.66666666666667</v>
      </c>
      <c r="I22" s="161">
        <f t="shared" si="5"/>
        <v>755.66666666666663</v>
      </c>
      <c r="J22" s="160">
        <v>6</v>
      </c>
      <c r="K22" s="162">
        <f>SUM(K19:K21)/3</f>
        <v>16.059999999999999</v>
      </c>
      <c r="L22" s="162">
        <v>9</v>
      </c>
      <c r="M22" s="162">
        <f>SUM(M19:M21)/3</f>
        <v>40.4</v>
      </c>
      <c r="N22" s="162">
        <v>6</v>
      </c>
      <c r="O22" s="162">
        <f>SUM(O19:O21)/3</f>
        <v>33.21</v>
      </c>
      <c r="P22" s="161">
        <v>9</v>
      </c>
      <c r="Q22" s="162">
        <f>SUM(Q19:Q21)/3</f>
        <v>63.203333333333326</v>
      </c>
      <c r="R22" s="161">
        <f>SUM(R19:R21)/3</f>
        <v>198</v>
      </c>
      <c r="S22" s="160"/>
      <c r="T22" s="160"/>
      <c r="U22" s="162">
        <f>SUM(U19:U21)/3</f>
        <v>62.826666666666675</v>
      </c>
      <c r="V22" s="160">
        <v>1</v>
      </c>
      <c r="W22" s="167">
        <f t="shared" si="4"/>
        <v>41</v>
      </c>
    </row>
    <row r="23" spans="1:24" s="40" customFormat="1" ht="12.75" x14ac:dyDescent="0.2">
      <c r="A23" s="94">
        <v>4</v>
      </c>
      <c r="B23" s="94" t="s">
        <v>454</v>
      </c>
      <c r="C23" s="102">
        <v>7.02</v>
      </c>
      <c r="D23" s="103">
        <f t="shared" ref="D23:D24" si="6">C23*100/AVERAGE($C$19:$C$21)</f>
        <v>108.16640986132512</v>
      </c>
      <c r="E23" s="11">
        <v>12</v>
      </c>
      <c r="F23" s="11">
        <v>9</v>
      </c>
      <c r="G23" s="11">
        <v>68</v>
      </c>
      <c r="H23" s="206">
        <v>111</v>
      </c>
      <c r="I23" s="206">
        <v>774</v>
      </c>
      <c r="J23" s="11">
        <v>7</v>
      </c>
      <c r="K23" s="101">
        <v>17.420000000000002</v>
      </c>
      <c r="L23" s="11">
        <v>9</v>
      </c>
      <c r="M23" s="14">
        <v>37.6</v>
      </c>
      <c r="N23" s="11">
        <v>6</v>
      </c>
      <c r="O23" s="101">
        <v>37.200000000000003</v>
      </c>
      <c r="P23" s="11">
        <v>9</v>
      </c>
      <c r="Q23" s="101">
        <v>71.900000000000006</v>
      </c>
      <c r="R23" s="104">
        <v>357</v>
      </c>
      <c r="S23" s="85" t="s">
        <v>192</v>
      </c>
      <c r="T23" s="104" t="s">
        <v>459</v>
      </c>
      <c r="U23" s="101">
        <v>60.92</v>
      </c>
      <c r="V23" s="11">
        <v>1</v>
      </c>
      <c r="W23" s="86">
        <f t="shared" si="4"/>
        <v>44</v>
      </c>
    </row>
    <row r="24" spans="1:24" s="40" customFormat="1" ht="12.75" x14ac:dyDescent="0.2">
      <c r="A24" s="94">
        <v>5</v>
      </c>
      <c r="B24" s="94" t="s">
        <v>455</v>
      </c>
      <c r="C24" s="102">
        <v>6.5</v>
      </c>
      <c r="D24" s="103">
        <f t="shared" si="6"/>
        <v>100.15408320493067</v>
      </c>
      <c r="E24" s="11">
        <v>10</v>
      </c>
      <c r="F24" s="11">
        <v>9</v>
      </c>
      <c r="G24" s="11">
        <v>63</v>
      </c>
      <c r="H24" s="206">
        <v>111</v>
      </c>
      <c r="I24" s="206">
        <v>761</v>
      </c>
      <c r="J24" s="11">
        <v>6</v>
      </c>
      <c r="K24" s="101">
        <v>17.690000000000001</v>
      </c>
      <c r="L24" s="11">
        <v>9</v>
      </c>
      <c r="M24" s="14">
        <v>36.700000000000003</v>
      </c>
      <c r="N24" s="11">
        <v>5</v>
      </c>
      <c r="O24" s="101">
        <v>37.229999999999997</v>
      </c>
      <c r="P24" s="11">
        <v>9</v>
      </c>
      <c r="Q24" s="101">
        <v>70.36</v>
      </c>
      <c r="R24" s="104">
        <v>158</v>
      </c>
      <c r="S24" s="85" t="s">
        <v>192</v>
      </c>
      <c r="T24" s="104" t="s">
        <v>459</v>
      </c>
      <c r="U24" s="101">
        <v>60.76</v>
      </c>
      <c r="V24" s="11">
        <v>1</v>
      </c>
      <c r="W24" s="86">
        <f t="shared" si="4"/>
        <v>40</v>
      </c>
    </row>
    <row r="26" spans="1:24" s="40" customFormat="1" ht="12.75" x14ac:dyDescent="0.2">
      <c r="A26" s="55" t="s">
        <v>52</v>
      </c>
      <c r="K26" s="386" t="s">
        <v>616</v>
      </c>
      <c r="O26" s="386" t="s">
        <v>616</v>
      </c>
      <c r="Q26" s="386" t="s">
        <v>616</v>
      </c>
    </row>
    <row r="27" spans="1:24" s="40" customFormat="1" ht="12.75" x14ac:dyDescent="0.2">
      <c r="A27" s="141">
        <v>1</v>
      </c>
      <c r="B27" s="141" t="s">
        <v>50</v>
      </c>
      <c r="C27" s="136">
        <v>7.24</v>
      </c>
      <c r="D27" s="138">
        <v>100</v>
      </c>
      <c r="E27" s="134">
        <v>10</v>
      </c>
      <c r="F27" s="134">
        <v>9</v>
      </c>
      <c r="G27" s="134">
        <v>74</v>
      </c>
      <c r="H27" s="134">
        <v>97</v>
      </c>
      <c r="I27" s="134">
        <v>808</v>
      </c>
      <c r="J27" s="134">
        <v>9</v>
      </c>
      <c r="K27" s="137">
        <v>10.75</v>
      </c>
      <c r="L27" s="134">
        <v>4</v>
      </c>
      <c r="M27" s="137">
        <v>46.1</v>
      </c>
      <c r="N27" s="134">
        <v>8</v>
      </c>
      <c r="O27" s="137">
        <v>19.579999999999998</v>
      </c>
      <c r="P27" s="134">
        <v>4</v>
      </c>
      <c r="Q27" s="137">
        <v>24.84</v>
      </c>
      <c r="R27" s="134">
        <v>362</v>
      </c>
      <c r="S27" s="134" t="s">
        <v>196</v>
      </c>
      <c r="T27" s="134" t="s">
        <v>199</v>
      </c>
      <c r="U27" s="137">
        <v>70.7</v>
      </c>
      <c r="V27" s="134">
        <v>9</v>
      </c>
      <c r="W27" s="135">
        <f>SUM(E27+J27+L27+N27+P27+V27)</f>
        <v>44</v>
      </c>
      <c r="X27" s="41"/>
    </row>
    <row r="28" spans="1:24" s="40" customFormat="1" ht="12.75" x14ac:dyDescent="0.2">
      <c r="A28" s="141">
        <v>2</v>
      </c>
      <c r="B28" s="141" t="s">
        <v>51</v>
      </c>
      <c r="C28" s="136">
        <v>7.11</v>
      </c>
      <c r="D28" s="138">
        <v>100</v>
      </c>
      <c r="E28" s="134">
        <v>10</v>
      </c>
      <c r="F28" s="134">
        <v>9</v>
      </c>
      <c r="G28" s="134">
        <v>75</v>
      </c>
      <c r="H28" s="134">
        <v>100</v>
      </c>
      <c r="I28" s="134">
        <v>764</v>
      </c>
      <c r="J28" s="134">
        <v>6</v>
      </c>
      <c r="K28" s="137">
        <v>10.119999999999999</v>
      </c>
      <c r="L28" s="134">
        <v>3</v>
      </c>
      <c r="M28" s="137">
        <v>43.4</v>
      </c>
      <c r="N28" s="134">
        <v>7</v>
      </c>
      <c r="O28" s="137">
        <v>18.54</v>
      </c>
      <c r="P28" s="134">
        <v>3</v>
      </c>
      <c r="Q28" s="137">
        <v>21.33</v>
      </c>
      <c r="R28" s="134">
        <v>460</v>
      </c>
      <c r="S28" s="134" t="s">
        <v>197</v>
      </c>
      <c r="T28" s="134" t="s">
        <v>199</v>
      </c>
      <c r="U28" s="137">
        <v>70.95</v>
      </c>
      <c r="V28" s="134">
        <v>9</v>
      </c>
      <c r="W28" s="135">
        <f t="shared" ref="W28:W32" si="7">SUM(E28+J28+L28+N28+P28+V28)</f>
        <v>38</v>
      </c>
    </row>
    <row r="29" spans="1:24" s="40" customFormat="1" ht="12.75" x14ac:dyDescent="0.2">
      <c r="A29" s="141">
        <v>3</v>
      </c>
      <c r="B29" s="141" t="s">
        <v>164</v>
      </c>
      <c r="C29" s="136">
        <v>7.48</v>
      </c>
      <c r="D29" s="138">
        <v>100</v>
      </c>
      <c r="E29" s="134">
        <v>10</v>
      </c>
      <c r="F29" s="134">
        <v>9</v>
      </c>
      <c r="G29" s="134">
        <v>80</v>
      </c>
      <c r="H29" s="134">
        <v>100</v>
      </c>
      <c r="I29" s="134">
        <v>792</v>
      </c>
      <c r="J29" s="134">
        <v>8</v>
      </c>
      <c r="K29" s="137">
        <v>9.1999999999999993</v>
      </c>
      <c r="L29" s="134">
        <v>2</v>
      </c>
      <c r="M29" s="137">
        <v>47.2</v>
      </c>
      <c r="N29" s="134">
        <v>8</v>
      </c>
      <c r="O29" s="137">
        <v>17</v>
      </c>
      <c r="P29" s="134">
        <v>2</v>
      </c>
      <c r="Q29" s="137">
        <v>17.84</v>
      </c>
      <c r="R29" s="134">
        <v>433</v>
      </c>
      <c r="S29" s="134" t="s">
        <v>198</v>
      </c>
      <c r="T29" s="134" t="s">
        <v>199</v>
      </c>
      <c r="U29" s="137">
        <v>72.03</v>
      </c>
      <c r="V29" s="134">
        <v>9</v>
      </c>
      <c r="W29" s="135">
        <f t="shared" si="7"/>
        <v>39</v>
      </c>
    </row>
    <row r="30" spans="1:24" s="40" customFormat="1" ht="12.75" x14ac:dyDescent="0.2">
      <c r="A30" s="157"/>
      <c r="B30" s="157" t="s">
        <v>147</v>
      </c>
      <c r="C30" s="159">
        <f>SUM(C27:C29)/3</f>
        <v>7.2766666666666673</v>
      </c>
      <c r="D30" s="161">
        <v>100</v>
      </c>
      <c r="E30" s="160">
        <v>10</v>
      </c>
      <c r="F30" s="161">
        <f t="shared" ref="F30:I30" si="8">SUM(F27:F29)/3</f>
        <v>9</v>
      </c>
      <c r="G30" s="161">
        <f t="shared" si="8"/>
        <v>76.333333333333329</v>
      </c>
      <c r="H30" s="161">
        <f t="shared" si="8"/>
        <v>99</v>
      </c>
      <c r="I30" s="161">
        <f t="shared" si="8"/>
        <v>788</v>
      </c>
      <c r="J30" s="160">
        <v>8</v>
      </c>
      <c r="K30" s="162">
        <f>SUM(K27:K29)/3</f>
        <v>10.023333333333332</v>
      </c>
      <c r="L30" s="160">
        <v>3</v>
      </c>
      <c r="M30" s="162">
        <f>SUM(M27:M29)/3</f>
        <v>45.566666666666663</v>
      </c>
      <c r="N30" s="160">
        <v>7</v>
      </c>
      <c r="O30" s="162">
        <f>SUM(O27:O29)/3</f>
        <v>18.373333333333331</v>
      </c>
      <c r="P30" s="160">
        <v>3</v>
      </c>
      <c r="Q30" s="162">
        <f>SUM(Q27:Q29)/3</f>
        <v>21.33666666666667</v>
      </c>
      <c r="R30" s="161">
        <f>SUM(R27:R29)/3</f>
        <v>418.33333333333331</v>
      </c>
      <c r="S30" s="160"/>
      <c r="T30" s="160"/>
      <c r="U30" s="162">
        <f>SUM(U27:U29)/3</f>
        <v>71.226666666666674</v>
      </c>
      <c r="V30" s="160">
        <v>9</v>
      </c>
      <c r="W30" s="167">
        <f t="shared" si="7"/>
        <v>40</v>
      </c>
    </row>
    <row r="31" spans="1:24" s="40" customFormat="1" ht="12.75" x14ac:dyDescent="0.2">
      <c r="A31" s="94">
        <v>4</v>
      </c>
      <c r="B31" s="94" t="s">
        <v>454</v>
      </c>
      <c r="C31" s="102">
        <v>6.61</v>
      </c>
      <c r="D31" s="103">
        <f t="shared" ref="D31:D32" si="9">C31*100/AVERAGE($C$27:$C$29)</f>
        <v>90.838295923041684</v>
      </c>
      <c r="E31" s="11">
        <v>8</v>
      </c>
      <c r="F31" s="11">
        <v>9</v>
      </c>
      <c r="G31" s="11">
        <v>79</v>
      </c>
      <c r="H31" s="206">
        <v>99</v>
      </c>
      <c r="I31" s="206">
        <v>789</v>
      </c>
      <c r="J31" s="11">
        <v>8</v>
      </c>
      <c r="K31" s="101">
        <v>10.24</v>
      </c>
      <c r="L31" s="11">
        <v>3</v>
      </c>
      <c r="M31" s="101">
        <v>37.1</v>
      </c>
      <c r="N31" s="11">
        <v>6</v>
      </c>
      <c r="O31" s="101">
        <v>19.23</v>
      </c>
      <c r="P31" s="11">
        <v>4</v>
      </c>
      <c r="Q31" s="101">
        <v>27.17</v>
      </c>
      <c r="R31" s="280">
        <v>428</v>
      </c>
      <c r="S31" s="85" t="s">
        <v>196</v>
      </c>
      <c r="T31" s="104" t="s">
        <v>199</v>
      </c>
      <c r="U31" s="101">
        <v>71.3</v>
      </c>
      <c r="V31" s="11">
        <v>9</v>
      </c>
      <c r="W31" s="86">
        <f t="shared" si="7"/>
        <v>38</v>
      </c>
    </row>
    <row r="32" spans="1:24" s="40" customFormat="1" ht="12.75" x14ac:dyDescent="0.2">
      <c r="A32" s="94">
        <v>5</v>
      </c>
      <c r="B32" s="94" t="s">
        <v>455</v>
      </c>
      <c r="C32" s="102">
        <v>6.9</v>
      </c>
      <c r="D32" s="103">
        <f t="shared" si="9"/>
        <v>94.823637196518547</v>
      </c>
      <c r="E32" s="11">
        <v>8</v>
      </c>
      <c r="F32" s="11">
        <v>9</v>
      </c>
      <c r="G32" s="11">
        <v>76</v>
      </c>
      <c r="H32" s="206">
        <v>98</v>
      </c>
      <c r="I32" s="206">
        <v>795</v>
      </c>
      <c r="J32" s="11">
        <v>8</v>
      </c>
      <c r="K32" s="101">
        <v>9.86</v>
      </c>
      <c r="L32" s="11">
        <v>3</v>
      </c>
      <c r="M32" s="101">
        <v>37.5</v>
      </c>
      <c r="N32" s="11">
        <v>6</v>
      </c>
      <c r="O32" s="101">
        <v>18.190000000000001</v>
      </c>
      <c r="P32" s="11">
        <v>3</v>
      </c>
      <c r="Q32" s="101">
        <v>27.22</v>
      </c>
      <c r="R32" s="280">
        <v>335</v>
      </c>
      <c r="S32" s="85" t="s">
        <v>196</v>
      </c>
      <c r="T32" s="104" t="s">
        <v>199</v>
      </c>
      <c r="U32" s="101">
        <v>71.95</v>
      </c>
      <c r="V32" s="11">
        <v>9</v>
      </c>
      <c r="W32" s="86">
        <f t="shared" si="7"/>
        <v>37</v>
      </c>
    </row>
    <row r="34" spans="1:24" s="40" customFormat="1" ht="12.75" x14ac:dyDescent="0.2">
      <c r="A34" s="55" t="s">
        <v>140</v>
      </c>
    </row>
    <row r="35" spans="1:24" s="40" customFormat="1" ht="12.75" x14ac:dyDescent="0.2">
      <c r="A35" s="141">
        <v>1</v>
      </c>
      <c r="B35" s="141" t="s">
        <v>50</v>
      </c>
      <c r="C35" s="136">
        <f>SUM(C11+C19+C27)/3</f>
        <v>6.4066666666666663</v>
      </c>
      <c r="D35" s="138">
        <v>100</v>
      </c>
      <c r="E35" s="134">
        <v>10</v>
      </c>
      <c r="F35" s="138">
        <f t="shared" ref="F35:I37" si="10">SUM(F11+F19+F27)/3</f>
        <v>9</v>
      </c>
      <c r="G35" s="138">
        <f t="shared" si="10"/>
        <v>67.333333333333329</v>
      </c>
      <c r="H35" s="139">
        <f t="shared" si="10"/>
        <v>101.33333333333333</v>
      </c>
      <c r="I35" s="138">
        <f t="shared" si="10"/>
        <v>803</v>
      </c>
      <c r="J35" s="134">
        <v>9</v>
      </c>
      <c r="K35" s="137">
        <f>SUM(K11+K19+K27)/3</f>
        <v>14.473333333333334</v>
      </c>
      <c r="L35" s="134">
        <v>8</v>
      </c>
      <c r="M35" s="137">
        <f>SUM(M11+M19+M27)/3</f>
        <v>44.066666666666663</v>
      </c>
      <c r="N35" s="134">
        <v>7</v>
      </c>
      <c r="O35" s="137">
        <f>SUM(O11+O19+O27)/3</f>
        <v>29.296666666666667</v>
      </c>
      <c r="P35" s="134">
        <v>9</v>
      </c>
      <c r="Q35" s="137">
        <f t="shared" ref="Q35:R37" si="11">SUM(Q11+Q19+Q27)/3</f>
        <v>52.683333333333337</v>
      </c>
      <c r="R35" s="137">
        <f t="shared" si="11"/>
        <v>271.33333333333331</v>
      </c>
      <c r="S35" s="137"/>
      <c r="T35" s="137"/>
      <c r="U35" s="137">
        <f>SUM(U11+U19+U27)/3</f>
        <v>65.63</v>
      </c>
      <c r="V35" s="134">
        <v>2</v>
      </c>
      <c r="W35" s="135">
        <f>SUM(E35+J35+L35+N35+P35+V35)</f>
        <v>45</v>
      </c>
      <c r="X35" s="41"/>
    </row>
    <row r="36" spans="1:24" s="40" customFormat="1" ht="12.75" x14ac:dyDescent="0.2">
      <c r="A36" s="141">
        <v>2</v>
      </c>
      <c r="B36" s="141" t="s">
        <v>51</v>
      </c>
      <c r="C36" s="136">
        <f>SUM(C12+C20+C28)/3</f>
        <v>6.3633333333333333</v>
      </c>
      <c r="D36" s="138">
        <v>100</v>
      </c>
      <c r="E36" s="134">
        <v>10</v>
      </c>
      <c r="F36" s="138">
        <f t="shared" si="10"/>
        <v>9</v>
      </c>
      <c r="G36" s="138">
        <f t="shared" si="10"/>
        <v>64.333333333333329</v>
      </c>
      <c r="H36" s="139">
        <f t="shared" si="10"/>
        <v>103.66666666666667</v>
      </c>
      <c r="I36" s="138">
        <f t="shared" si="10"/>
        <v>759.33333333333337</v>
      </c>
      <c r="J36" s="134">
        <v>6</v>
      </c>
      <c r="K36" s="137">
        <f>SUM(K12+K20+K28)/3</f>
        <v>14.153333333333334</v>
      </c>
      <c r="L36" s="134">
        <v>8</v>
      </c>
      <c r="M36" s="137">
        <f>SUM(M12+M20+M28)/3</f>
        <v>41.033333333333331</v>
      </c>
      <c r="N36" s="134">
        <v>6</v>
      </c>
      <c r="O36" s="137">
        <f>SUM(O12+O20+O28)/3</f>
        <v>28.540000000000003</v>
      </c>
      <c r="P36" s="134">
        <v>8</v>
      </c>
      <c r="Q36" s="137">
        <f t="shared" si="11"/>
        <v>50.123333333333335</v>
      </c>
      <c r="R36" s="137">
        <f t="shared" si="11"/>
        <v>276.66666666666669</v>
      </c>
      <c r="S36" s="137"/>
      <c r="T36" s="137"/>
      <c r="U36" s="137">
        <f>SUM(U12+U20+U28)/3</f>
        <v>64.740000000000009</v>
      </c>
      <c r="V36" s="134">
        <v>1</v>
      </c>
      <c r="W36" s="135">
        <f t="shared" ref="W36:W40" si="12">SUM(E36+J36+L36+N36+P36+V36)</f>
        <v>39</v>
      </c>
    </row>
    <row r="37" spans="1:24" s="40" customFormat="1" ht="12.75" x14ac:dyDescent="0.2">
      <c r="A37" s="141">
        <v>3</v>
      </c>
      <c r="B37" s="141" t="s">
        <v>164</v>
      </c>
      <c r="C37" s="136">
        <f>SUM(C13+C21+C29)/3</f>
        <v>6.7333333333333334</v>
      </c>
      <c r="D37" s="138">
        <v>100</v>
      </c>
      <c r="E37" s="134">
        <v>10</v>
      </c>
      <c r="F37" s="138">
        <f t="shared" si="10"/>
        <v>9</v>
      </c>
      <c r="G37" s="138">
        <f t="shared" si="10"/>
        <v>70.666666666666671</v>
      </c>
      <c r="H37" s="139">
        <f t="shared" si="10"/>
        <v>103.66666666666667</v>
      </c>
      <c r="I37" s="138">
        <f t="shared" si="10"/>
        <v>803</v>
      </c>
      <c r="J37" s="134">
        <v>9</v>
      </c>
      <c r="K37" s="137">
        <f>SUM(K13+K21+K29)/3</f>
        <v>14.11</v>
      </c>
      <c r="L37" s="134">
        <v>8</v>
      </c>
      <c r="M37" s="137">
        <f>SUM(M13+M21+M29)/3</f>
        <v>48.5</v>
      </c>
      <c r="N37" s="134">
        <v>8</v>
      </c>
      <c r="O37" s="137">
        <f>SUM(O13+O21+O29)/3</f>
        <v>28.983333333333331</v>
      </c>
      <c r="P37" s="134">
        <v>8</v>
      </c>
      <c r="Q37" s="137">
        <f t="shared" si="11"/>
        <v>51.01</v>
      </c>
      <c r="R37" s="137">
        <f t="shared" si="11"/>
        <v>402.33333333333331</v>
      </c>
      <c r="S37" s="137"/>
      <c r="T37" s="137"/>
      <c r="U37" s="137">
        <f>SUM(U13+U21+U29)/3</f>
        <v>65.473333333333343</v>
      </c>
      <c r="V37" s="134">
        <v>2</v>
      </c>
      <c r="W37" s="135">
        <f t="shared" si="12"/>
        <v>45</v>
      </c>
    </row>
    <row r="38" spans="1:24" s="40" customFormat="1" ht="12.75" x14ac:dyDescent="0.2">
      <c r="A38" s="157"/>
      <c r="B38" s="157" t="s">
        <v>147</v>
      </c>
      <c r="C38" s="159">
        <f>SUM(C35:C37)/3</f>
        <v>6.5011111111111113</v>
      </c>
      <c r="D38" s="161">
        <v>100</v>
      </c>
      <c r="E38" s="160">
        <v>10</v>
      </c>
      <c r="F38" s="161">
        <f t="shared" ref="F38:I38" si="13">SUM(F35:F37)/3</f>
        <v>9</v>
      </c>
      <c r="G38" s="161">
        <f t="shared" si="13"/>
        <v>67.444444444444443</v>
      </c>
      <c r="H38" s="161">
        <f t="shared" si="13"/>
        <v>102.8888888888889</v>
      </c>
      <c r="I38" s="161">
        <f t="shared" si="13"/>
        <v>788.44444444444446</v>
      </c>
      <c r="J38" s="160">
        <v>8</v>
      </c>
      <c r="K38" s="162">
        <f>SUM(K35:K37)/3</f>
        <v>14.245555555555555</v>
      </c>
      <c r="L38" s="160">
        <v>8</v>
      </c>
      <c r="M38" s="162">
        <f>SUM(M35:M37)/3</f>
        <v>44.533333333333331</v>
      </c>
      <c r="N38" s="160">
        <v>7</v>
      </c>
      <c r="O38" s="162">
        <f>SUM(O35:O37)/3</f>
        <v>28.94</v>
      </c>
      <c r="P38" s="160">
        <v>8</v>
      </c>
      <c r="Q38" s="162">
        <f t="shared" ref="Q38:R38" si="14">SUM(Q35:Q37)/3</f>
        <v>51.272222222222219</v>
      </c>
      <c r="R38" s="162">
        <f t="shared" si="14"/>
        <v>316.77777777777777</v>
      </c>
      <c r="S38" s="162"/>
      <c r="T38" s="162"/>
      <c r="U38" s="162">
        <f>SUM(U35:U37)/3</f>
        <v>65.281111111111116</v>
      </c>
      <c r="V38" s="160">
        <v>2</v>
      </c>
      <c r="W38" s="167">
        <f t="shared" si="12"/>
        <v>43</v>
      </c>
    </row>
    <row r="39" spans="1:24" s="40" customFormat="1" ht="12.75" x14ac:dyDescent="0.2">
      <c r="A39" s="94">
        <v>4</v>
      </c>
      <c r="B39" s="94" t="s">
        <v>454</v>
      </c>
      <c r="C39" s="102">
        <f>SUM(C15+C23+C31)/3</f>
        <v>6.4033333333333333</v>
      </c>
      <c r="D39" s="103">
        <f t="shared" ref="D39:D40" si="15">C39*100/AVERAGE($C$35:$C$37)</f>
        <v>98.495983592548285</v>
      </c>
      <c r="E39" s="17">
        <v>10</v>
      </c>
      <c r="F39" s="16">
        <f t="shared" ref="F39:I40" si="16">SUM(F15+F23+F31)/3</f>
        <v>9</v>
      </c>
      <c r="G39" s="16">
        <f t="shared" si="16"/>
        <v>70.666666666666671</v>
      </c>
      <c r="H39" s="27">
        <f t="shared" si="16"/>
        <v>102</v>
      </c>
      <c r="I39" s="16">
        <f t="shared" si="16"/>
        <v>801.66666666666663</v>
      </c>
      <c r="J39" s="17">
        <v>9</v>
      </c>
      <c r="K39" s="18">
        <f>SUM(K15+K23+K31)/3</f>
        <v>15.106666666666667</v>
      </c>
      <c r="L39" s="17">
        <v>8</v>
      </c>
      <c r="M39" s="18">
        <f>SUM(M15+M23+M31)/3</f>
        <v>39.233333333333327</v>
      </c>
      <c r="N39" s="17">
        <v>6</v>
      </c>
      <c r="O39" s="18">
        <f>SUM(O15+O23+O31)/3</f>
        <v>31.510000000000005</v>
      </c>
      <c r="P39" s="17">
        <v>9</v>
      </c>
      <c r="Q39" s="18">
        <f>SUM(Q15+Q23+Q31)/3</f>
        <v>58.386666666666677</v>
      </c>
      <c r="R39" s="18">
        <f>SUM(R15+R23+R31)/3</f>
        <v>388</v>
      </c>
      <c r="S39" s="18"/>
      <c r="T39" s="18"/>
      <c r="U39" s="18">
        <f>SUM(U15+U23+U31)/3</f>
        <v>64.56</v>
      </c>
      <c r="V39" s="17">
        <v>1</v>
      </c>
      <c r="W39" s="86">
        <f t="shared" si="12"/>
        <v>43</v>
      </c>
    </row>
    <row r="40" spans="1:24" s="40" customFormat="1" ht="12.75" x14ac:dyDescent="0.2">
      <c r="A40" s="94">
        <v>5</v>
      </c>
      <c r="B40" s="94" t="s">
        <v>455</v>
      </c>
      <c r="C40" s="102">
        <f>SUM(C16+C24+C32)/3</f>
        <v>6.2266666666666666</v>
      </c>
      <c r="D40" s="103">
        <f t="shared" si="15"/>
        <v>95.778499401811644</v>
      </c>
      <c r="E40" s="17">
        <v>10</v>
      </c>
      <c r="F40" s="16">
        <f t="shared" si="16"/>
        <v>9</v>
      </c>
      <c r="G40" s="16">
        <f t="shared" si="16"/>
        <v>67</v>
      </c>
      <c r="H40" s="27">
        <f t="shared" si="16"/>
        <v>101.66666666666667</v>
      </c>
      <c r="I40" s="16">
        <f t="shared" si="16"/>
        <v>791.33333333333337</v>
      </c>
      <c r="J40" s="17">
        <v>8</v>
      </c>
      <c r="K40" s="18">
        <f>SUM(K16+K24+K32)/3</f>
        <v>15.336666666666668</v>
      </c>
      <c r="L40" s="17">
        <v>8</v>
      </c>
      <c r="M40" s="18">
        <f>SUM(M16+M24+M32)/3</f>
        <v>38.800000000000004</v>
      </c>
      <c r="N40" s="17">
        <v>6</v>
      </c>
      <c r="O40" s="18">
        <f>SUM(O16+O24+O32)/3</f>
        <v>31.473333333333329</v>
      </c>
      <c r="P40" s="17">
        <v>9</v>
      </c>
      <c r="Q40" s="18">
        <f>SUM(Q16+Q24+Q32)/3</f>
        <v>58.18333333333333</v>
      </c>
      <c r="R40" s="18">
        <f>SUM(R16+R24+R32)/3</f>
        <v>250.66666666666666</v>
      </c>
      <c r="S40" s="18"/>
      <c r="T40" s="18"/>
      <c r="U40" s="18">
        <f>SUM(U16+U24+U32)/3</f>
        <v>64.00333333333333</v>
      </c>
      <c r="V40" s="17">
        <v>1</v>
      </c>
      <c r="W40" s="86">
        <f t="shared" si="12"/>
        <v>42</v>
      </c>
    </row>
    <row r="41" spans="1:24" s="310" customFormat="1" ht="12.75" x14ac:dyDescent="0.2">
      <c r="A41" s="385"/>
      <c r="B41" s="385"/>
      <c r="C41" s="335"/>
      <c r="D41" s="336"/>
      <c r="E41" s="337"/>
      <c r="F41" s="336"/>
      <c r="G41" s="336"/>
      <c r="H41" s="338"/>
      <c r="I41" s="336"/>
      <c r="J41" s="337"/>
      <c r="K41" s="339"/>
      <c r="L41" s="337"/>
      <c r="M41" s="339"/>
      <c r="N41" s="337"/>
      <c r="O41" s="339"/>
      <c r="P41" s="337"/>
      <c r="Q41" s="339"/>
      <c r="R41" s="339"/>
      <c r="S41" s="339"/>
      <c r="T41" s="339"/>
      <c r="U41" s="339"/>
      <c r="V41" s="337"/>
      <c r="W41" s="341"/>
    </row>
    <row r="42" spans="1:24" s="310" customFormat="1" ht="12.75" x14ac:dyDescent="0.2">
      <c r="A42" s="385"/>
      <c r="B42" s="385"/>
      <c r="C42" s="335"/>
      <c r="D42" s="336"/>
      <c r="E42" s="337"/>
      <c r="F42" s="336"/>
      <c r="G42" s="336"/>
      <c r="H42" s="338"/>
      <c r="I42" s="336"/>
      <c r="J42" s="337"/>
      <c r="K42" s="339"/>
      <c r="L42" s="337"/>
      <c r="M42" s="339"/>
      <c r="N42" s="337"/>
      <c r="O42" s="339"/>
      <c r="P42" s="337"/>
      <c r="Q42" s="339"/>
      <c r="R42" s="339"/>
      <c r="S42" s="339"/>
      <c r="T42" s="339"/>
      <c r="U42" s="339"/>
      <c r="V42" s="337"/>
      <c r="W42" s="341"/>
    </row>
    <row r="43" spans="1:24" s="310" customFormat="1" ht="12.75" x14ac:dyDescent="0.2">
      <c r="A43" s="385"/>
      <c r="B43" s="387" t="s">
        <v>617</v>
      </c>
      <c r="C43" s="335"/>
      <c r="D43" s="336"/>
      <c r="E43" s="337"/>
      <c r="F43" s="336"/>
      <c r="G43" s="336"/>
      <c r="H43" s="338"/>
      <c r="I43" s="336"/>
      <c r="J43" s="337"/>
      <c r="K43" s="339"/>
      <c r="L43" s="337"/>
      <c r="M43" s="339"/>
      <c r="N43" s="337"/>
      <c r="O43" s="339"/>
      <c r="P43" s="337"/>
      <c r="Q43" s="339"/>
      <c r="R43" s="339"/>
      <c r="S43" s="339"/>
      <c r="T43" s="339"/>
      <c r="U43" s="339"/>
      <c r="V43" s="337"/>
      <c r="W43" s="341"/>
    </row>
    <row r="46" spans="1:24" x14ac:dyDescent="0.25">
      <c r="B46" s="576" t="s">
        <v>63</v>
      </c>
      <c r="C46" s="576"/>
      <c r="D46" s="576"/>
      <c r="E46" s="576"/>
      <c r="F46" s="576"/>
      <c r="G46" s="576"/>
      <c r="H46" s="576"/>
    </row>
    <row r="47" spans="1:24" x14ac:dyDescent="0.25">
      <c r="B47" s="69" t="s">
        <v>460</v>
      </c>
      <c r="C47" s="565" t="s">
        <v>85</v>
      </c>
      <c r="D47" s="570"/>
      <c r="E47" s="565" t="s">
        <v>64</v>
      </c>
      <c r="F47" s="570"/>
      <c r="G47" s="566" t="s">
        <v>82</v>
      </c>
      <c r="H47" s="570"/>
    </row>
    <row r="48" spans="1:24" x14ac:dyDescent="0.25">
      <c r="B48" s="70" t="s">
        <v>65</v>
      </c>
      <c r="C48" s="577"/>
      <c r="D48" s="578"/>
      <c r="E48" s="578"/>
      <c r="F48" s="578"/>
      <c r="G48" s="578"/>
      <c r="H48" s="579"/>
    </row>
    <row r="49" spans="2:20" s="44" customFormat="1" x14ac:dyDescent="0.25">
      <c r="B49" s="70" t="s">
        <v>98</v>
      </c>
      <c r="C49" s="617" t="s">
        <v>114</v>
      </c>
      <c r="D49" s="618"/>
      <c r="E49" s="571" t="s">
        <v>471</v>
      </c>
      <c r="F49" s="571"/>
      <c r="G49" s="568" t="s">
        <v>133</v>
      </c>
      <c r="H49" s="569"/>
    </row>
    <row r="50" spans="2:20" s="44" customFormat="1" x14ac:dyDescent="0.25">
      <c r="B50" s="70" t="s">
        <v>78</v>
      </c>
      <c r="C50" s="617" t="s">
        <v>580</v>
      </c>
      <c r="D50" s="621"/>
      <c r="E50" s="566" t="s">
        <v>193</v>
      </c>
      <c r="F50" s="566"/>
      <c r="G50" s="568" t="s">
        <v>134</v>
      </c>
      <c r="H50" s="569"/>
    </row>
    <row r="51" spans="2:20" x14ac:dyDescent="0.25">
      <c r="B51" s="70" t="s">
        <v>66</v>
      </c>
      <c r="C51" s="575">
        <v>2.8</v>
      </c>
      <c r="D51" s="569"/>
      <c r="E51" s="575">
        <v>3.4</v>
      </c>
      <c r="F51" s="569"/>
      <c r="G51" s="575">
        <v>2.2999999999999998</v>
      </c>
      <c r="H51" s="569"/>
    </row>
    <row r="52" spans="2:20" x14ac:dyDescent="0.25">
      <c r="B52" s="70" t="s">
        <v>67</v>
      </c>
      <c r="C52" s="619">
        <v>7</v>
      </c>
      <c r="D52" s="620"/>
      <c r="E52" s="583">
        <v>6.3</v>
      </c>
      <c r="F52" s="584"/>
      <c r="G52" s="583">
        <v>6.4</v>
      </c>
      <c r="H52" s="584"/>
      <c r="S52"/>
      <c r="T52"/>
    </row>
    <row r="53" spans="2:20" x14ac:dyDescent="0.25">
      <c r="B53" s="70" t="s">
        <v>68</v>
      </c>
      <c r="C53" s="575">
        <v>219</v>
      </c>
      <c r="D53" s="569"/>
      <c r="E53" s="583">
        <v>128</v>
      </c>
      <c r="F53" s="584"/>
      <c r="G53" s="583">
        <v>148</v>
      </c>
      <c r="H53" s="584"/>
      <c r="S53"/>
      <c r="T53"/>
    </row>
    <row r="54" spans="2:20" x14ac:dyDescent="0.25">
      <c r="B54" s="70" t="s">
        <v>69</v>
      </c>
      <c r="C54" s="575">
        <v>114</v>
      </c>
      <c r="D54" s="569"/>
      <c r="E54" s="575">
        <v>121</v>
      </c>
      <c r="F54" s="569"/>
      <c r="G54" s="575">
        <v>103</v>
      </c>
      <c r="H54" s="569"/>
      <c r="S54"/>
      <c r="T54"/>
    </row>
    <row r="55" spans="2:20" x14ac:dyDescent="0.25">
      <c r="B55" s="70" t="s">
        <v>86</v>
      </c>
      <c r="C55" s="575" t="s">
        <v>136</v>
      </c>
      <c r="D55" s="568"/>
      <c r="E55" s="568"/>
      <c r="F55" s="568"/>
      <c r="G55" s="568"/>
      <c r="H55" s="569"/>
      <c r="S55"/>
      <c r="T55"/>
    </row>
    <row r="56" spans="2:20" s="174" customFormat="1" x14ac:dyDescent="0.25">
      <c r="B56" s="70" t="s">
        <v>173</v>
      </c>
      <c r="C56" s="575" t="s">
        <v>194</v>
      </c>
      <c r="D56" s="568"/>
      <c r="E56" s="568"/>
      <c r="F56" s="568"/>
      <c r="G56" s="568"/>
      <c r="H56" s="569"/>
    </row>
    <row r="57" spans="2:20" x14ac:dyDescent="0.25">
      <c r="B57" s="70" t="s">
        <v>70</v>
      </c>
      <c r="C57" s="572" t="s">
        <v>356</v>
      </c>
      <c r="D57" s="572"/>
      <c r="E57" s="572" t="s">
        <v>388</v>
      </c>
      <c r="F57" s="572"/>
      <c r="G57" s="572" t="s">
        <v>478</v>
      </c>
      <c r="H57" s="572"/>
      <c r="S57"/>
      <c r="T57"/>
    </row>
    <row r="58" spans="2:20" x14ac:dyDescent="0.25">
      <c r="B58" s="69" t="s">
        <v>71</v>
      </c>
      <c r="C58" s="565" t="s">
        <v>461</v>
      </c>
      <c r="D58" s="570"/>
      <c r="E58" s="572" t="s">
        <v>472</v>
      </c>
      <c r="F58" s="572"/>
      <c r="G58" s="572" t="s">
        <v>479</v>
      </c>
      <c r="H58" s="572"/>
      <c r="S58"/>
      <c r="T58"/>
    </row>
    <row r="59" spans="2:20" x14ac:dyDescent="0.25">
      <c r="B59" s="70" t="s">
        <v>72</v>
      </c>
      <c r="C59" s="573"/>
      <c r="D59" s="573"/>
      <c r="E59" s="573"/>
      <c r="F59" s="573"/>
      <c r="G59" s="573"/>
      <c r="H59" s="573"/>
      <c r="S59"/>
      <c r="T59"/>
    </row>
    <row r="60" spans="2:20" x14ac:dyDescent="0.25">
      <c r="B60" s="70" t="s">
        <v>73</v>
      </c>
      <c r="C60" s="71" t="s">
        <v>356</v>
      </c>
      <c r="D60" s="118" t="s">
        <v>462</v>
      </c>
      <c r="E60" s="122" t="s">
        <v>388</v>
      </c>
      <c r="F60" s="92" t="s">
        <v>473</v>
      </c>
      <c r="G60" s="122" t="s">
        <v>478</v>
      </c>
      <c r="H60" s="92" t="s">
        <v>480</v>
      </c>
      <c r="S60"/>
      <c r="T60"/>
    </row>
    <row r="61" spans="2:20" x14ac:dyDescent="0.25">
      <c r="B61" s="70" t="s">
        <v>84</v>
      </c>
      <c r="C61" s="70" t="s">
        <v>463</v>
      </c>
      <c r="D61" s="118" t="s">
        <v>466</v>
      </c>
      <c r="E61" s="122" t="s">
        <v>474</v>
      </c>
      <c r="F61" s="92" t="s">
        <v>415</v>
      </c>
      <c r="G61" s="122" t="s">
        <v>317</v>
      </c>
      <c r="H61" s="92" t="s">
        <v>481</v>
      </c>
      <c r="S61"/>
      <c r="T61"/>
    </row>
    <row r="62" spans="2:20" x14ac:dyDescent="0.25">
      <c r="B62" s="70" t="s">
        <v>84</v>
      </c>
      <c r="C62" s="70" t="s">
        <v>465</v>
      </c>
      <c r="D62" s="118" t="s">
        <v>464</v>
      </c>
      <c r="E62" s="122"/>
      <c r="F62" s="92"/>
      <c r="G62" s="122" t="s">
        <v>482</v>
      </c>
      <c r="H62" s="92" t="s">
        <v>483</v>
      </c>
      <c r="S62"/>
      <c r="T62"/>
    </row>
    <row r="63" spans="2:20" s="44" customFormat="1" x14ac:dyDescent="0.25">
      <c r="B63" s="70"/>
      <c r="C63" s="70"/>
      <c r="D63" s="118"/>
      <c r="E63" s="122"/>
      <c r="F63" s="92"/>
      <c r="G63" s="122"/>
      <c r="H63" s="92"/>
    </row>
    <row r="64" spans="2:20" s="44" customFormat="1" x14ac:dyDescent="0.25">
      <c r="B64" s="70" t="s">
        <v>130</v>
      </c>
      <c r="C64" s="70"/>
      <c r="D64" s="118"/>
      <c r="E64" s="122"/>
      <c r="F64" s="122"/>
      <c r="G64" s="66"/>
      <c r="H64" s="66"/>
    </row>
    <row r="65" spans="2:20" x14ac:dyDescent="0.25">
      <c r="B65" s="70"/>
      <c r="C65" s="70"/>
      <c r="D65" s="77"/>
      <c r="E65" s="114"/>
      <c r="F65" s="121"/>
      <c r="G65" s="115"/>
      <c r="H65" s="115"/>
      <c r="S65"/>
      <c r="T65"/>
    </row>
    <row r="66" spans="2:20" x14ac:dyDescent="0.25">
      <c r="B66" s="70" t="s">
        <v>74</v>
      </c>
      <c r="C66" s="571"/>
      <c r="D66" s="571"/>
      <c r="E66" s="571"/>
      <c r="F66" s="571"/>
      <c r="G66" s="571"/>
      <c r="H66" s="571"/>
      <c r="S66"/>
      <c r="T66"/>
    </row>
    <row r="67" spans="2:20" x14ac:dyDescent="0.25">
      <c r="B67" s="70" t="s">
        <v>75</v>
      </c>
      <c r="C67" s="70" t="s">
        <v>467</v>
      </c>
      <c r="D67" s="70" t="s">
        <v>468</v>
      </c>
      <c r="E67" s="122" t="s">
        <v>428</v>
      </c>
      <c r="F67" s="122" t="s">
        <v>475</v>
      </c>
      <c r="G67" s="122" t="s">
        <v>484</v>
      </c>
      <c r="H67" s="70" t="s">
        <v>485</v>
      </c>
      <c r="S67"/>
      <c r="T67"/>
    </row>
    <row r="68" spans="2:20" x14ac:dyDescent="0.25">
      <c r="B68" s="72"/>
      <c r="C68" s="70"/>
      <c r="D68" s="70" t="s">
        <v>101</v>
      </c>
      <c r="E68" s="122"/>
      <c r="F68" s="122"/>
      <c r="G68" s="122"/>
      <c r="H68" s="70"/>
      <c r="S68"/>
      <c r="T68"/>
    </row>
    <row r="69" spans="2:20" s="44" customFormat="1" x14ac:dyDescent="0.25">
      <c r="B69" s="72"/>
      <c r="C69" s="70"/>
      <c r="D69" s="70"/>
      <c r="E69" s="122"/>
      <c r="F69" s="122"/>
      <c r="G69" s="125"/>
      <c r="H69" s="125"/>
    </row>
    <row r="70" spans="2:20" s="67" customFormat="1" ht="11.25" x14ac:dyDescent="0.15">
      <c r="B70" s="70" t="s">
        <v>105</v>
      </c>
      <c r="C70" s="70"/>
      <c r="D70" s="70"/>
      <c r="E70" s="354" t="s">
        <v>363</v>
      </c>
      <c r="F70" s="354" t="s">
        <v>476</v>
      </c>
      <c r="G70" s="122" t="s">
        <v>327</v>
      </c>
      <c r="H70" s="122" t="s">
        <v>97</v>
      </c>
    </row>
    <row r="71" spans="2:20" s="67" customFormat="1" ht="11.25" x14ac:dyDescent="0.15">
      <c r="B71" s="70"/>
      <c r="C71" s="70"/>
      <c r="D71" s="70"/>
      <c r="E71" s="114"/>
      <c r="F71" s="114"/>
      <c r="G71" s="122"/>
      <c r="H71" s="122"/>
    </row>
    <row r="72" spans="2:20" x14ac:dyDescent="0.25">
      <c r="B72" s="70" t="s">
        <v>79</v>
      </c>
      <c r="C72" s="70" t="s">
        <v>328</v>
      </c>
      <c r="D72" s="70" t="s">
        <v>469</v>
      </c>
      <c r="E72" s="122" t="s">
        <v>477</v>
      </c>
      <c r="F72" s="122" t="s">
        <v>341</v>
      </c>
      <c r="G72" s="122" t="s">
        <v>299</v>
      </c>
      <c r="H72" s="122" t="s">
        <v>341</v>
      </c>
      <c r="S72"/>
      <c r="T72"/>
    </row>
    <row r="73" spans="2:20" s="44" customFormat="1" x14ac:dyDescent="0.25">
      <c r="B73" s="70"/>
      <c r="C73" s="70"/>
      <c r="D73" s="70"/>
      <c r="E73" s="122"/>
      <c r="F73" s="122" t="s">
        <v>342</v>
      </c>
      <c r="G73" s="122"/>
      <c r="H73" s="122" t="s">
        <v>342</v>
      </c>
    </row>
    <row r="74" spans="2:20" s="44" customFormat="1" x14ac:dyDescent="0.25">
      <c r="B74" s="70"/>
      <c r="C74" s="70"/>
      <c r="D74" s="70"/>
      <c r="E74" s="114"/>
      <c r="F74" s="114"/>
      <c r="G74" s="122" t="s">
        <v>486</v>
      </c>
      <c r="H74" s="122" t="s">
        <v>487</v>
      </c>
    </row>
    <row r="75" spans="2:20" x14ac:dyDescent="0.25">
      <c r="B75" s="70" t="s">
        <v>76</v>
      </c>
      <c r="C75" s="70" t="s">
        <v>328</v>
      </c>
      <c r="D75" s="70" t="s">
        <v>470</v>
      </c>
      <c r="E75" s="114"/>
      <c r="F75" s="114"/>
      <c r="G75" s="122"/>
      <c r="H75" s="122" t="s">
        <v>488</v>
      </c>
      <c r="S75"/>
      <c r="T75"/>
    </row>
    <row r="76" spans="2:20" s="44" customFormat="1" x14ac:dyDescent="0.25">
      <c r="B76" s="70"/>
      <c r="C76" s="74"/>
      <c r="D76" s="74"/>
      <c r="E76" s="114"/>
      <c r="F76" s="114"/>
      <c r="G76" s="122"/>
      <c r="H76" s="122"/>
    </row>
    <row r="77" spans="2:20" x14ac:dyDescent="0.25">
      <c r="B77" s="70" t="s">
        <v>90</v>
      </c>
      <c r="C77" s="70"/>
      <c r="D77" s="70"/>
      <c r="E77" s="122"/>
      <c r="F77" s="122"/>
      <c r="G77" s="122" t="s">
        <v>484</v>
      </c>
      <c r="H77" s="122" t="s">
        <v>135</v>
      </c>
      <c r="S77"/>
      <c r="T77"/>
    </row>
    <row r="78" spans="2:20" x14ac:dyDescent="0.25">
      <c r="B78" s="72"/>
      <c r="C78" s="70"/>
      <c r="D78" s="70"/>
      <c r="E78" s="122"/>
      <c r="F78" s="122"/>
      <c r="G78" s="122"/>
      <c r="H78" s="122"/>
      <c r="S78"/>
      <c r="T78"/>
    </row>
    <row r="79" spans="2:20" x14ac:dyDescent="0.25">
      <c r="B79" s="72"/>
      <c r="C79" s="70"/>
      <c r="D79" s="70"/>
      <c r="E79" s="114"/>
      <c r="F79" s="114"/>
      <c r="G79" s="122"/>
      <c r="H79" s="122"/>
      <c r="S79"/>
      <c r="T79"/>
    </row>
    <row r="80" spans="2:20" x14ac:dyDescent="0.25">
      <c r="B80" s="72"/>
      <c r="C80" s="70"/>
      <c r="D80" s="70"/>
      <c r="E80" s="114"/>
      <c r="F80" s="114"/>
      <c r="G80" s="122"/>
      <c r="H80" s="122"/>
      <c r="S80"/>
      <c r="T80"/>
    </row>
    <row r="81" spans="2:20" x14ac:dyDescent="0.25">
      <c r="B81" s="72"/>
      <c r="C81" s="70"/>
      <c r="D81" s="70"/>
      <c r="E81" s="114"/>
      <c r="F81" s="114"/>
      <c r="G81" s="122"/>
      <c r="H81" s="122"/>
      <c r="S81"/>
      <c r="T81"/>
    </row>
  </sheetData>
  <mergeCells count="42">
    <mergeCell ref="E50:F50"/>
    <mergeCell ref="G50:H50"/>
    <mergeCell ref="G54:H54"/>
    <mergeCell ref="C51:D51"/>
    <mergeCell ref="E51:F51"/>
    <mergeCell ref="G51:H51"/>
    <mergeCell ref="C52:D52"/>
    <mergeCell ref="E52:F52"/>
    <mergeCell ref="G52:H52"/>
    <mergeCell ref="C50:D50"/>
    <mergeCell ref="C53:D53"/>
    <mergeCell ref="E53:F53"/>
    <mergeCell ref="G53:H53"/>
    <mergeCell ref="C54:D54"/>
    <mergeCell ref="E54:F54"/>
    <mergeCell ref="C49:D49"/>
    <mergeCell ref="E49:F49"/>
    <mergeCell ref="G49:H49"/>
    <mergeCell ref="U7:V7"/>
    <mergeCell ref="C48:H48"/>
    <mergeCell ref="W7:W8"/>
    <mergeCell ref="M7:N7"/>
    <mergeCell ref="O7:P7"/>
    <mergeCell ref="B46:H46"/>
    <mergeCell ref="C47:D47"/>
    <mergeCell ref="E47:F47"/>
    <mergeCell ref="G47:H47"/>
    <mergeCell ref="A7:A8"/>
    <mergeCell ref="B7:B8"/>
    <mergeCell ref="C7:E7"/>
    <mergeCell ref="I7:J7"/>
    <mergeCell ref="K7:L7"/>
    <mergeCell ref="C59:H59"/>
    <mergeCell ref="C66:H66"/>
    <mergeCell ref="C55:H55"/>
    <mergeCell ref="C57:D57"/>
    <mergeCell ref="E57:F57"/>
    <mergeCell ref="G57:H57"/>
    <mergeCell ref="C58:D58"/>
    <mergeCell ref="E58:F58"/>
    <mergeCell ref="G58:H58"/>
    <mergeCell ref="C56:H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81"/>
  <sheetViews>
    <sheetView workbookViewId="0">
      <selection activeCell="H47" sqref="H47"/>
    </sheetView>
  </sheetViews>
  <sheetFormatPr defaultRowHeight="15" x14ac:dyDescent="0.25"/>
  <cols>
    <col min="1" max="1" width="3.7109375" customWidth="1"/>
    <col min="2" max="2" width="30.85546875" customWidth="1"/>
    <col min="3" max="3" width="12.5703125" customWidth="1"/>
    <col min="4" max="4" width="25" customWidth="1"/>
    <col min="5" max="5" width="13.7109375" customWidth="1"/>
    <col min="6" max="6" width="24.5703125" customWidth="1"/>
    <col min="7" max="7" width="12.28515625" customWidth="1"/>
    <col min="8" max="8" width="24.5703125" customWidth="1"/>
  </cols>
  <sheetData>
    <row r="2" spans="1:20" x14ac:dyDescent="0.25">
      <c r="B2" s="39" t="s">
        <v>489</v>
      </c>
    </row>
    <row r="3" spans="1:20" x14ac:dyDescent="0.25">
      <c r="B3" s="36" t="s">
        <v>490</v>
      </c>
    </row>
    <row r="6" spans="1:20" ht="15.75" x14ac:dyDescent="0.25">
      <c r="A6" s="35" t="s">
        <v>48</v>
      </c>
    </row>
    <row r="8" spans="1:20" ht="38.25" x14ac:dyDescent="0.25">
      <c r="A8" s="582" t="s">
        <v>0</v>
      </c>
      <c r="B8" s="582" t="s">
        <v>1</v>
      </c>
      <c r="C8" s="582" t="s">
        <v>24</v>
      </c>
      <c r="D8" s="582"/>
      <c r="E8" s="582"/>
      <c r="F8" s="37" t="s">
        <v>4</v>
      </c>
      <c r="G8" s="37" t="s">
        <v>25</v>
      </c>
      <c r="H8" s="37" t="s">
        <v>44</v>
      </c>
      <c r="I8" s="582" t="s">
        <v>7</v>
      </c>
      <c r="J8" s="582"/>
      <c r="K8" s="582" t="s">
        <v>8</v>
      </c>
      <c r="L8" s="582"/>
      <c r="M8" s="582" t="s">
        <v>9</v>
      </c>
      <c r="N8" s="582"/>
      <c r="O8" s="582" t="s">
        <v>11</v>
      </c>
      <c r="P8" s="582"/>
      <c r="Q8" s="600" t="s">
        <v>12</v>
      </c>
    </row>
    <row r="9" spans="1:20" ht="25.5" x14ac:dyDescent="0.25">
      <c r="A9" s="582"/>
      <c r="B9" s="582"/>
      <c r="C9" s="37" t="s">
        <v>13</v>
      </c>
      <c r="D9" s="37" t="s">
        <v>14</v>
      </c>
      <c r="E9" s="37" t="s">
        <v>15</v>
      </c>
      <c r="F9" s="37" t="s">
        <v>15</v>
      </c>
      <c r="G9" s="37" t="s">
        <v>17</v>
      </c>
      <c r="H9" s="37" t="s">
        <v>18</v>
      </c>
      <c r="I9" s="37" t="s">
        <v>19</v>
      </c>
      <c r="J9" s="37" t="s">
        <v>15</v>
      </c>
      <c r="K9" s="37" t="s">
        <v>20</v>
      </c>
      <c r="L9" s="38" t="s">
        <v>15</v>
      </c>
      <c r="M9" s="38" t="s">
        <v>21</v>
      </c>
      <c r="N9" s="38" t="s">
        <v>15</v>
      </c>
      <c r="O9" s="37" t="s">
        <v>20</v>
      </c>
      <c r="P9" s="37" t="s">
        <v>15</v>
      </c>
      <c r="Q9" s="600"/>
    </row>
    <row r="11" spans="1:20" x14ac:dyDescent="0.25">
      <c r="A11" s="23" t="s">
        <v>37</v>
      </c>
    </row>
    <row r="12" spans="1:20" s="40" customFormat="1" ht="12.75" x14ac:dyDescent="0.2">
      <c r="A12" s="141">
        <v>1</v>
      </c>
      <c r="B12" s="141" t="s">
        <v>120</v>
      </c>
      <c r="C12" s="134">
        <v>6.95</v>
      </c>
      <c r="D12" s="134">
        <v>100</v>
      </c>
      <c r="E12" s="134">
        <v>10</v>
      </c>
      <c r="F12" s="134">
        <v>3</v>
      </c>
      <c r="G12" s="134">
        <v>73</v>
      </c>
      <c r="H12" s="134">
        <v>110</v>
      </c>
      <c r="I12" s="134">
        <v>642</v>
      </c>
      <c r="J12" s="134">
        <v>6</v>
      </c>
      <c r="K12" s="137">
        <v>13.44</v>
      </c>
      <c r="L12" s="134">
        <v>6</v>
      </c>
      <c r="M12" s="136">
        <v>46.75</v>
      </c>
      <c r="N12" s="134">
        <v>7</v>
      </c>
      <c r="O12" s="137">
        <v>60.99</v>
      </c>
      <c r="P12" s="134">
        <v>5</v>
      </c>
      <c r="Q12" s="135">
        <f>SUM(E12+J12+L12+N12+P12)</f>
        <v>34</v>
      </c>
    </row>
    <row r="13" spans="1:20" s="40" customFormat="1" ht="12.75" x14ac:dyDescent="0.2">
      <c r="A13" s="141">
        <v>2</v>
      </c>
      <c r="B13" s="141" t="s">
        <v>121</v>
      </c>
      <c r="C13" s="134">
        <v>8.57</v>
      </c>
      <c r="D13" s="134">
        <v>100</v>
      </c>
      <c r="E13" s="134">
        <v>10</v>
      </c>
      <c r="F13" s="134">
        <v>2</v>
      </c>
      <c r="G13" s="134">
        <v>83</v>
      </c>
      <c r="H13" s="134">
        <v>110</v>
      </c>
      <c r="I13" s="134">
        <v>657</v>
      </c>
      <c r="J13" s="134">
        <v>7</v>
      </c>
      <c r="K13" s="137">
        <v>14.12</v>
      </c>
      <c r="L13" s="134">
        <v>7</v>
      </c>
      <c r="M13" s="136">
        <v>50.43</v>
      </c>
      <c r="N13" s="134">
        <v>9</v>
      </c>
      <c r="O13" s="137">
        <v>60.12</v>
      </c>
      <c r="P13" s="134">
        <v>4</v>
      </c>
      <c r="Q13" s="135">
        <f t="shared" ref="Q13:Q17" si="0">SUM(E13+J13+L13+N13+P13)</f>
        <v>37</v>
      </c>
    </row>
    <row r="14" spans="1:20" s="40" customFormat="1" ht="12.75" x14ac:dyDescent="0.2">
      <c r="A14" s="141">
        <v>3</v>
      </c>
      <c r="B14" s="141" t="s">
        <v>122</v>
      </c>
      <c r="C14" s="134">
        <v>8.49</v>
      </c>
      <c r="D14" s="138">
        <v>100</v>
      </c>
      <c r="E14" s="134">
        <v>10</v>
      </c>
      <c r="F14" s="134">
        <v>2</v>
      </c>
      <c r="G14" s="134">
        <v>70</v>
      </c>
      <c r="H14" s="134">
        <v>106</v>
      </c>
      <c r="I14" s="134">
        <v>632</v>
      </c>
      <c r="J14" s="134">
        <v>6</v>
      </c>
      <c r="K14" s="137">
        <v>12.46</v>
      </c>
      <c r="L14" s="134">
        <v>5</v>
      </c>
      <c r="M14" s="136">
        <v>51.16</v>
      </c>
      <c r="N14" s="134">
        <v>9</v>
      </c>
      <c r="O14" s="137">
        <v>62.14</v>
      </c>
      <c r="P14" s="134">
        <v>6</v>
      </c>
      <c r="Q14" s="135">
        <f t="shared" si="0"/>
        <v>36</v>
      </c>
      <c r="S14" s="111"/>
      <c r="T14" s="111"/>
    </row>
    <row r="15" spans="1:20" s="40" customFormat="1" ht="12.75" x14ac:dyDescent="0.2">
      <c r="A15" s="157"/>
      <c r="B15" s="157" t="s">
        <v>147</v>
      </c>
      <c r="C15" s="159">
        <f>SUM(C12:C14)/3</f>
        <v>8.0033333333333321</v>
      </c>
      <c r="D15" s="161">
        <v>100</v>
      </c>
      <c r="E15" s="160">
        <v>10</v>
      </c>
      <c r="F15" s="161">
        <f t="shared" ref="F15:I15" si="1">SUM(F12:F14)/3</f>
        <v>2.3333333333333335</v>
      </c>
      <c r="G15" s="161">
        <f t="shared" si="1"/>
        <v>75.333333333333329</v>
      </c>
      <c r="H15" s="161">
        <f t="shared" si="1"/>
        <v>108.66666666666667</v>
      </c>
      <c r="I15" s="161">
        <f t="shared" si="1"/>
        <v>643.66666666666663</v>
      </c>
      <c r="J15" s="161">
        <v>6</v>
      </c>
      <c r="K15" s="162">
        <f>SUM(K12:K14)/3</f>
        <v>13.339999999999998</v>
      </c>
      <c r="L15" s="160">
        <v>6</v>
      </c>
      <c r="M15" s="159">
        <f>SUM(M12:M14)/3</f>
        <v>49.446666666666665</v>
      </c>
      <c r="N15" s="160">
        <v>8</v>
      </c>
      <c r="O15" s="162">
        <f>SUM(O12:O14)/3</f>
        <v>61.083333333333336</v>
      </c>
      <c r="P15" s="160">
        <v>5</v>
      </c>
      <c r="Q15" s="167">
        <f t="shared" si="0"/>
        <v>35</v>
      </c>
      <c r="S15" s="111"/>
      <c r="T15" s="111"/>
    </row>
    <row r="16" spans="1:20" s="40" customFormat="1" ht="12.75" x14ac:dyDescent="0.2">
      <c r="A16" s="24">
        <v>4</v>
      </c>
      <c r="B16" s="24" t="s">
        <v>491</v>
      </c>
      <c r="C16" s="11">
        <v>9.41</v>
      </c>
      <c r="D16" s="12">
        <f>C16*100/AVERAGE($C$12:$C$14)</f>
        <v>117.57600999583509</v>
      </c>
      <c r="E16" s="11">
        <v>14</v>
      </c>
      <c r="F16" s="206">
        <v>3</v>
      </c>
      <c r="G16" s="11">
        <v>71</v>
      </c>
      <c r="H16" s="206">
        <v>108</v>
      </c>
      <c r="I16" s="172">
        <v>628</v>
      </c>
      <c r="J16" s="11">
        <v>6</v>
      </c>
      <c r="K16" s="101">
        <v>12.43</v>
      </c>
      <c r="L16" s="11">
        <v>5</v>
      </c>
      <c r="M16" s="13">
        <v>51.39</v>
      </c>
      <c r="N16" s="11">
        <v>9</v>
      </c>
      <c r="O16" s="101">
        <v>61.77</v>
      </c>
      <c r="P16" s="11">
        <v>5</v>
      </c>
      <c r="Q16" s="86">
        <f t="shared" si="0"/>
        <v>39</v>
      </c>
    </row>
    <row r="17" spans="1:20" s="40" customFormat="1" ht="12.75" x14ac:dyDescent="0.2">
      <c r="A17" s="24">
        <v>5</v>
      </c>
      <c r="B17" s="24" t="s">
        <v>200</v>
      </c>
      <c r="C17" s="11">
        <v>8.65</v>
      </c>
      <c r="D17" s="100">
        <f t="shared" ref="D17" si="2">C17*100/AVERAGE($C$12:$C$14)</f>
        <v>108.07996668054979</v>
      </c>
      <c r="E17" s="11">
        <v>12</v>
      </c>
      <c r="F17" s="206">
        <v>2</v>
      </c>
      <c r="G17" s="11">
        <v>73</v>
      </c>
      <c r="H17" s="206">
        <v>111</v>
      </c>
      <c r="I17" s="172">
        <v>619</v>
      </c>
      <c r="J17" s="11">
        <v>5</v>
      </c>
      <c r="K17" s="101">
        <v>12.14</v>
      </c>
      <c r="L17" s="11">
        <v>5</v>
      </c>
      <c r="M17" s="13">
        <v>50.59</v>
      </c>
      <c r="N17" s="11">
        <v>9</v>
      </c>
      <c r="O17" s="101">
        <v>61.82</v>
      </c>
      <c r="P17" s="11">
        <v>5</v>
      </c>
      <c r="Q17" s="86">
        <f t="shared" si="0"/>
        <v>36</v>
      </c>
    </row>
    <row r="19" spans="1:20" s="28" customFormat="1" x14ac:dyDescent="0.25">
      <c r="A19" s="64" t="s">
        <v>618</v>
      </c>
      <c r="B19" s="174"/>
    </row>
    <row r="20" spans="1:20" s="40" customFormat="1" ht="12.75" x14ac:dyDescent="0.2">
      <c r="A20" s="141">
        <v>1</v>
      </c>
      <c r="B20" s="141" t="s">
        <v>120</v>
      </c>
      <c r="C20" s="136">
        <v>2.5</v>
      </c>
      <c r="D20" s="134">
        <v>100</v>
      </c>
      <c r="E20" s="134">
        <v>10</v>
      </c>
      <c r="F20" s="134">
        <v>3</v>
      </c>
      <c r="G20" s="134">
        <v>58</v>
      </c>
      <c r="H20" s="134">
        <v>121</v>
      </c>
      <c r="I20" s="134">
        <v>588</v>
      </c>
      <c r="J20" s="134">
        <v>3</v>
      </c>
      <c r="K20" s="137">
        <v>13.64</v>
      </c>
      <c r="L20" s="134">
        <v>6</v>
      </c>
      <c r="M20" s="136">
        <v>47.1</v>
      </c>
      <c r="N20" s="134">
        <v>7</v>
      </c>
      <c r="O20" s="137">
        <v>60.17</v>
      </c>
      <c r="P20" s="134">
        <v>5</v>
      </c>
      <c r="Q20" s="135">
        <f>SUM(E20+J20+L20+N20+P20)</f>
        <v>31</v>
      </c>
      <c r="R20" s="41"/>
    </row>
    <row r="21" spans="1:20" s="40" customFormat="1" ht="12.75" x14ac:dyDescent="0.2">
      <c r="A21" s="141">
        <v>2</v>
      </c>
      <c r="B21" s="141" t="s">
        <v>121</v>
      </c>
      <c r="C21" s="136">
        <v>3.32</v>
      </c>
      <c r="D21" s="134">
        <v>100</v>
      </c>
      <c r="E21" s="134">
        <v>10</v>
      </c>
      <c r="F21" s="134">
        <v>3</v>
      </c>
      <c r="G21" s="134">
        <v>66</v>
      </c>
      <c r="H21" s="134">
        <v>121</v>
      </c>
      <c r="I21" s="134">
        <v>607</v>
      </c>
      <c r="J21" s="134">
        <v>5</v>
      </c>
      <c r="K21" s="137">
        <v>14.88</v>
      </c>
      <c r="L21" s="134">
        <v>7</v>
      </c>
      <c r="M21" s="136">
        <v>52.6</v>
      </c>
      <c r="N21" s="134">
        <v>9</v>
      </c>
      <c r="O21" s="137">
        <v>60.14</v>
      </c>
      <c r="P21" s="134">
        <v>4</v>
      </c>
      <c r="Q21" s="135">
        <f t="shared" ref="Q21:Q25" si="3">SUM(E21+J21+L21+N21+P21)</f>
        <v>35</v>
      </c>
    </row>
    <row r="22" spans="1:20" s="40" customFormat="1" ht="12.75" x14ac:dyDescent="0.2">
      <c r="A22" s="141">
        <v>3</v>
      </c>
      <c r="B22" s="141" t="s">
        <v>122</v>
      </c>
      <c r="C22" s="136">
        <v>2.48</v>
      </c>
      <c r="D22" s="138">
        <v>100</v>
      </c>
      <c r="E22" s="134">
        <v>10</v>
      </c>
      <c r="F22" s="134">
        <v>3</v>
      </c>
      <c r="G22" s="134">
        <v>60</v>
      </c>
      <c r="H22" s="134">
        <v>121</v>
      </c>
      <c r="I22" s="134">
        <v>566</v>
      </c>
      <c r="J22" s="134">
        <v>2</v>
      </c>
      <c r="K22" s="137">
        <v>13.73</v>
      </c>
      <c r="L22" s="134">
        <v>6</v>
      </c>
      <c r="M22" s="136">
        <v>53.4</v>
      </c>
      <c r="N22" s="134">
        <v>9</v>
      </c>
      <c r="O22" s="137">
        <v>60.22</v>
      </c>
      <c r="P22" s="134">
        <v>5</v>
      </c>
      <c r="Q22" s="135">
        <f t="shared" si="3"/>
        <v>32</v>
      </c>
      <c r="S22" s="111"/>
      <c r="T22" s="111"/>
    </row>
    <row r="23" spans="1:20" s="40" customFormat="1" ht="12.75" x14ac:dyDescent="0.2">
      <c r="A23" s="157"/>
      <c r="B23" s="157" t="s">
        <v>147</v>
      </c>
      <c r="C23" s="159">
        <f>SUM(C20:C22)/3</f>
        <v>2.7666666666666671</v>
      </c>
      <c r="D23" s="161">
        <v>100</v>
      </c>
      <c r="E23" s="160">
        <v>10</v>
      </c>
      <c r="F23" s="161">
        <f>SUM(F20:F22)/3</f>
        <v>3</v>
      </c>
      <c r="G23" s="161">
        <f t="shared" ref="G23" si="4">SUM(G20:G22)/3</f>
        <v>61.333333333333336</v>
      </c>
      <c r="H23" s="161">
        <f t="shared" ref="H23:I23" si="5">SUM(H20:H22)/3</f>
        <v>121</v>
      </c>
      <c r="I23" s="161">
        <f t="shared" si="5"/>
        <v>587</v>
      </c>
      <c r="J23" s="160">
        <v>3</v>
      </c>
      <c r="K23" s="162">
        <f>SUM(K20:K22)/3</f>
        <v>14.083333333333334</v>
      </c>
      <c r="L23" s="160">
        <v>7</v>
      </c>
      <c r="M23" s="159">
        <f>SUM(M20:M22)/3</f>
        <v>51.033333333333331</v>
      </c>
      <c r="N23" s="160">
        <v>9</v>
      </c>
      <c r="O23" s="162">
        <f>SUM(O20:O22)/3</f>
        <v>60.176666666666669</v>
      </c>
      <c r="P23" s="160">
        <v>5</v>
      </c>
      <c r="Q23" s="167">
        <f t="shared" si="3"/>
        <v>34</v>
      </c>
      <c r="S23" s="111"/>
      <c r="T23" s="111"/>
    </row>
    <row r="24" spans="1:20" s="40" customFormat="1" ht="12.75" x14ac:dyDescent="0.2">
      <c r="A24" s="24">
        <v>4</v>
      </c>
      <c r="B24" s="24" t="s">
        <v>491</v>
      </c>
      <c r="C24" s="13">
        <v>3.02</v>
      </c>
      <c r="D24" s="12">
        <f>C24*100/AVERAGE($C$20:$C$22)</f>
        <v>109.15662650602408</v>
      </c>
      <c r="E24" s="11">
        <v>12</v>
      </c>
      <c r="F24" s="11">
        <v>4</v>
      </c>
      <c r="G24" s="11">
        <v>58</v>
      </c>
      <c r="H24" s="206">
        <v>121</v>
      </c>
      <c r="I24" s="206">
        <v>579</v>
      </c>
      <c r="J24" s="11">
        <v>3</v>
      </c>
      <c r="K24" s="101">
        <v>13.93</v>
      </c>
      <c r="L24" s="11">
        <v>6</v>
      </c>
      <c r="M24" s="13">
        <v>55.7</v>
      </c>
      <c r="N24" s="11">
        <v>9</v>
      </c>
      <c r="O24" s="101">
        <v>60.39</v>
      </c>
      <c r="P24" s="11">
        <v>5</v>
      </c>
      <c r="Q24" s="86">
        <f t="shared" si="3"/>
        <v>35</v>
      </c>
    </row>
    <row r="25" spans="1:20" s="40" customFormat="1" ht="12.75" x14ac:dyDescent="0.2">
      <c r="A25" s="24">
        <v>5</v>
      </c>
      <c r="B25" s="24" t="s">
        <v>200</v>
      </c>
      <c r="C25" s="13">
        <v>2.3199999999999998</v>
      </c>
      <c r="D25" s="100">
        <f t="shared" ref="D25" si="6">C25*100/AVERAGE($C$20:$C$22)</f>
        <v>83.855421686746965</v>
      </c>
      <c r="E25" s="11">
        <v>6</v>
      </c>
      <c r="F25" s="11">
        <v>3</v>
      </c>
      <c r="G25" s="11">
        <v>63</v>
      </c>
      <c r="H25" s="206">
        <v>121</v>
      </c>
      <c r="I25" s="206">
        <v>578</v>
      </c>
      <c r="J25" s="11">
        <v>3</v>
      </c>
      <c r="K25" s="105">
        <v>14.12</v>
      </c>
      <c r="L25" s="104">
        <v>7</v>
      </c>
      <c r="M25" s="13">
        <v>54</v>
      </c>
      <c r="N25" s="11">
        <v>9</v>
      </c>
      <c r="O25" s="101">
        <v>60.02</v>
      </c>
      <c r="P25" s="11">
        <v>4</v>
      </c>
      <c r="Q25" s="86">
        <f t="shared" si="3"/>
        <v>29</v>
      </c>
    </row>
    <row r="27" spans="1:20" s="28" customFormat="1" x14ac:dyDescent="0.25">
      <c r="A27" s="55" t="s">
        <v>52</v>
      </c>
    </row>
    <row r="28" spans="1:20" s="40" customFormat="1" ht="12.75" x14ac:dyDescent="0.2">
      <c r="A28" s="141">
        <v>1</v>
      </c>
      <c r="B28" s="141" t="s">
        <v>120</v>
      </c>
      <c r="C28" s="136">
        <v>7.13</v>
      </c>
      <c r="D28" s="134">
        <v>100</v>
      </c>
      <c r="E28" s="134">
        <v>10</v>
      </c>
      <c r="F28" s="134">
        <v>9</v>
      </c>
      <c r="G28" s="134">
        <v>64</v>
      </c>
      <c r="H28" s="134">
        <v>102</v>
      </c>
      <c r="I28" s="138">
        <v>625</v>
      </c>
      <c r="J28" s="134">
        <v>6</v>
      </c>
      <c r="K28" s="137">
        <v>10.11</v>
      </c>
      <c r="L28" s="134">
        <v>4</v>
      </c>
      <c r="M28" s="136">
        <v>49.94</v>
      </c>
      <c r="N28" s="134">
        <v>8</v>
      </c>
      <c r="O28" s="137">
        <v>62.48</v>
      </c>
      <c r="P28" s="134">
        <v>6</v>
      </c>
      <c r="Q28" s="135">
        <f>SUM(E28+J28+L28+N28+P28)</f>
        <v>34</v>
      </c>
      <c r="R28" s="41"/>
    </row>
    <row r="29" spans="1:20" s="40" customFormat="1" ht="12.75" x14ac:dyDescent="0.2">
      <c r="A29" s="141">
        <v>2</v>
      </c>
      <c r="B29" s="141" t="s">
        <v>121</v>
      </c>
      <c r="C29" s="136">
        <v>7.38</v>
      </c>
      <c r="D29" s="134">
        <v>100</v>
      </c>
      <c r="E29" s="134">
        <v>10</v>
      </c>
      <c r="F29" s="134">
        <v>9</v>
      </c>
      <c r="G29" s="134">
        <v>63</v>
      </c>
      <c r="H29" s="134">
        <v>100</v>
      </c>
      <c r="I29" s="138">
        <v>622</v>
      </c>
      <c r="J29" s="134">
        <v>6</v>
      </c>
      <c r="K29" s="137">
        <v>11.2</v>
      </c>
      <c r="L29" s="134">
        <v>4</v>
      </c>
      <c r="M29" s="136">
        <v>51.73</v>
      </c>
      <c r="N29" s="134">
        <v>9</v>
      </c>
      <c r="O29" s="137">
        <v>62.22</v>
      </c>
      <c r="P29" s="134">
        <v>6</v>
      </c>
      <c r="Q29" s="135">
        <f t="shared" ref="Q29:Q33" si="7">SUM(E29+J29+L29+N29+P29)</f>
        <v>35</v>
      </c>
    </row>
    <row r="30" spans="1:20" s="40" customFormat="1" ht="12.75" x14ac:dyDescent="0.2">
      <c r="A30" s="141">
        <v>3</v>
      </c>
      <c r="B30" s="141" t="s">
        <v>122</v>
      </c>
      <c r="C30" s="136">
        <v>8.36</v>
      </c>
      <c r="D30" s="138">
        <v>100</v>
      </c>
      <c r="E30" s="134">
        <v>10</v>
      </c>
      <c r="F30" s="134">
        <v>9</v>
      </c>
      <c r="G30" s="134">
        <v>60</v>
      </c>
      <c r="H30" s="134">
        <v>98</v>
      </c>
      <c r="I30" s="138">
        <v>630</v>
      </c>
      <c r="J30" s="134">
        <v>6</v>
      </c>
      <c r="K30" s="137">
        <v>9.32</v>
      </c>
      <c r="L30" s="134">
        <v>3</v>
      </c>
      <c r="M30" s="136">
        <v>50.27</v>
      </c>
      <c r="N30" s="134">
        <v>9</v>
      </c>
      <c r="O30" s="137">
        <v>63.02</v>
      </c>
      <c r="P30" s="134">
        <v>6</v>
      </c>
      <c r="Q30" s="135">
        <f t="shared" si="7"/>
        <v>34</v>
      </c>
      <c r="S30" s="111"/>
      <c r="T30" s="111"/>
    </row>
    <row r="31" spans="1:20" s="40" customFormat="1" ht="12.75" x14ac:dyDescent="0.2">
      <c r="A31" s="157"/>
      <c r="B31" s="157" t="s">
        <v>147</v>
      </c>
      <c r="C31" s="159">
        <f>SUM(C28:C30)/3</f>
        <v>7.6233333333333322</v>
      </c>
      <c r="D31" s="161">
        <v>100</v>
      </c>
      <c r="E31" s="160">
        <v>10</v>
      </c>
      <c r="F31" s="161">
        <f t="shared" ref="F31:I31" si="8">SUM(F28:F30)/3</f>
        <v>9</v>
      </c>
      <c r="G31" s="161">
        <f t="shared" si="8"/>
        <v>62.333333333333336</v>
      </c>
      <c r="H31" s="161">
        <f t="shared" si="8"/>
        <v>100</v>
      </c>
      <c r="I31" s="161">
        <f t="shared" si="8"/>
        <v>625.66666666666663</v>
      </c>
      <c r="J31" s="160">
        <v>6</v>
      </c>
      <c r="K31" s="162">
        <f>SUM(K28:K30)/3</f>
        <v>10.209999999999999</v>
      </c>
      <c r="L31" s="160">
        <v>4</v>
      </c>
      <c r="M31" s="159">
        <f>SUM(M28:M30)/3</f>
        <v>50.646666666666668</v>
      </c>
      <c r="N31" s="160">
        <v>9</v>
      </c>
      <c r="O31" s="162">
        <f>SUM(O28:O30)/3</f>
        <v>62.573333333333331</v>
      </c>
      <c r="P31" s="160">
        <v>6</v>
      </c>
      <c r="Q31" s="167">
        <f t="shared" si="7"/>
        <v>35</v>
      </c>
      <c r="S31" s="111"/>
      <c r="T31" s="111"/>
    </row>
    <row r="32" spans="1:20" s="40" customFormat="1" ht="12.75" x14ac:dyDescent="0.2">
      <c r="A32" s="24">
        <v>4</v>
      </c>
      <c r="B32" s="24" t="s">
        <v>491</v>
      </c>
      <c r="C32" s="13">
        <v>8.58</v>
      </c>
      <c r="D32" s="12">
        <f>C32*100/AVERAGE($C$28:$C$30)</f>
        <v>112.54919108001751</v>
      </c>
      <c r="E32" s="11">
        <v>12</v>
      </c>
      <c r="F32" s="11">
        <v>9</v>
      </c>
      <c r="G32" s="11">
        <v>67</v>
      </c>
      <c r="H32" s="206">
        <v>97</v>
      </c>
      <c r="I32" s="100">
        <v>635</v>
      </c>
      <c r="J32" s="11">
        <v>6</v>
      </c>
      <c r="K32" s="101">
        <v>9.9499999999999993</v>
      </c>
      <c r="L32" s="11">
        <v>3</v>
      </c>
      <c r="M32" s="102">
        <v>51.51</v>
      </c>
      <c r="N32" s="11">
        <v>9</v>
      </c>
      <c r="O32" s="101">
        <v>63.51</v>
      </c>
      <c r="P32" s="11">
        <v>6</v>
      </c>
      <c r="Q32" s="86">
        <f t="shared" si="7"/>
        <v>36</v>
      </c>
    </row>
    <row r="33" spans="1:20" s="40" customFormat="1" ht="12.75" x14ac:dyDescent="0.2">
      <c r="A33" s="24">
        <v>5</v>
      </c>
      <c r="B33" s="24" t="s">
        <v>200</v>
      </c>
      <c r="C33" s="13">
        <v>8.2799999999999994</v>
      </c>
      <c r="D33" s="100">
        <f t="shared" ref="D33" si="9">C33*100/AVERAGE($C$28:$C$30)</f>
        <v>108.61390467861828</v>
      </c>
      <c r="E33" s="11">
        <v>12</v>
      </c>
      <c r="F33" s="11">
        <v>9</v>
      </c>
      <c r="G33" s="11">
        <v>58</v>
      </c>
      <c r="H33" s="206">
        <v>101</v>
      </c>
      <c r="I33" s="100">
        <v>642</v>
      </c>
      <c r="J33" s="11">
        <v>6</v>
      </c>
      <c r="K33" s="101">
        <v>9.64</v>
      </c>
      <c r="L33" s="11">
        <v>3</v>
      </c>
      <c r="M33" s="102">
        <v>52.86</v>
      </c>
      <c r="N33" s="11">
        <v>9</v>
      </c>
      <c r="O33" s="101">
        <v>63.75</v>
      </c>
      <c r="P33" s="11">
        <v>7</v>
      </c>
      <c r="Q33" s="86">
        <f t="shared" si="7"/>
        <v>37</v>
      </c>
    </row>
    <row r="35" spans="1:20" s="28" customFormat="1" x14ac:dyDescent="0.25">
      <c r="A35" s="55" t="s">
        <v>140</v>
      </c>
    </row>
    <row r="36" spans="1:20" s="40" customFormat="1" ht="12.75" x14ac:dyDescent="0.2">
      <c r="A36" s="141">
        <v>1</v>
      </c>
      <c r="B36" s="141" t="s">
        <v>120</v>
      </c>
      <c r="C36" s="136">
        <f>SUM(C12+C20+C28)/3</f>
        <v>5.5266666666666664</v>
      </c>
      <c r="D36" s="134">
        <v>100</v>
      </c>
      <c r="E36" s="134">
        <v>10</v>
      </c>
      <c r="F36" s="138">
        <f t="shared" ref="F36:I38" si="10">SUM(F12+F20+F28)/3</f>
        <v>5</v>
      </c>
      <c r="G36" s="138">
        <f t="shared" si="10"/>
        <v>65</v>
      </c>
      <c r="H36" s="139">
        <f t="shared" si="10"/>
        <v>111</v>
      </c>
      <c r="I36" s="138">
        <f t="shared" si="10"/>
        <v>618.33333333333337</v>
      </c>
      <c r="J36" s="134">
        <v>5</v>
      </c>
      <c r="K36" s="137">
        <f>SUM(K12+K20+K28)/3</f>
        <v>12.396666666666667</v>
      </c>
      <c r="L36" s="134">
        <v>5</v>
      </c>
      <c r="M36" s="136">
        <f>SUM(M12+M20+M28)/3</f>
        <v>47.93</v>
      </c>
      <c r="N36" s="134">
        <v>7</v>
      </c>
      <c r="O36" s="137">
        <f>SUM(O12+O20+O28)/3</f>
        <v>61.213333333333331</v>
      </c>
      <c r="P36" s="134">
        <v>5</v>
      </c>
      <c r="Q36" s="135">
        <f>SUM(E36+J36+L36+N36+P36)</f>
        <v>32</v>
      </c>
      <c r="R36" s="41"/>
    </row>
    <row r="37" spans="1:20" s="40" customFormat="1" ht="12.75" x14ac:dyDescent="0.2">
      <c r="A37" s="141">
        <v>2</v>
      </c>
      <c r="B37" s="141" t="s">
        <v>121</v>
      </c>
      <c r="C37" s="136">
        <f>SUM(C13+C21+C29)/3</f>
        <v>6.4233333333333329</v>
      </c>
      <c r="D37" s="134">
        <v>100</v>
      </c>
      <c r="E37" s="134">
        <v>10</v>
      </c>
      <c r="F37" s="138">
        <f t="shared" si="10"/>
        <v>4.666666666666667</v>
      </c>
      <c r="G37" s="138">
        <f t="shared" si="10"/>
        <v>70.666666666666671</v>
      </c>
      <c r="H37" s="139">
        <f t="shared" si="10"/>
        <v>110.33333333333333</v>
      </c>
      <c r="I37" s="138">
        <f t="shared" si="10"/>
        <v>628.66666666666663</v>
      </c>
      <c r="J37" s="134">
        <v>6</v>
      </c>
      <c r="K37" s="137">
        <f>SUM(K13+K21+K29)/3</f>
        <v>13.4</v>
      </c>
      <c r="L37" s="134">
        <v>6</v>
      </c>
      <c r="M37" s="136">
        <f>SUM(M13+M21+M29)/3</f>
        <v>51.586666666666666</v>
      </c>
      <c r="N37" s="134">
        <v>9</v>
      </c>
      <c r="O37" s="137">
        <f>SUM(O13+O21+O29)/3</f>
        <v>60.826666666666661</v>
      </c>
      <c r="P37" s="134">
        <v>5</v>
      </c>
      <c r="Q37" s="135">
        <f t="shared" ref="Q37:Q41" si="11">SUM(E37+J37+L37+N37+P37)</f>
        <v>36</v>
      </c>
    </row>
    <row r="38" spans="1:20" s="40" customFormat="1" ht="12.75" x14ac:dyDescent="0.2">
      <c r="A38" s="141">
        <v>3</v>
      </c>
      <c r="B38" s="141" t="s">
        <v>122</v>
      </c>
      <c r="C38" s="136">
        <f>SUM(C14+C22+C30)/3</f>
        <v>6.4433333333333325</v>
      </c>
      <c r="D38" s="138">
        <v>100</v>
      </c>
      <c r="E38" s="134">
        <v>10</v>
      </c>
      <c r="F38" s="138">
        <f t="shared" si="10"/>
        <v>4.666666666666667</v>
      </c>
      <c r="G38" s="138">
        <f t="shared" si="10"/>
        <v>63.333333333333336</v>
      </c>
      <c r="H38" s="139">
        <f t="shared" si="10"/>
        <v>108.33333333333333</v>
      </c>
      <c r="I38" s="138">
        <f t="shared" si="10"/>
        <v>609.33333333333337</v>
      </c>
      <c r="J38" s="134">
        <v>5</v>
      </c>
      <c r="K38" s="137">
        <f>SUM(K14+K22+K30)/3</f>
        <v>11.836666666666668</v>
      </c>
      <c r="L38" s="134">
        <v>4</v>
      </c>
      <c r="M38" s="136">
        <f>SUM(M14+M22+M30)/3</f>
        <v>51.610000000000007</v>
      </c>
      <c r="N38" s="134">
        <v>9</v>
      </c>
      <c r="O38" s="137">
        <f>SUM(O14+O22+O30)/3</f>
        <v>61.793333333333329</v>
      </c>
      <c r="P38" s="134">
        <v>5</v>
      </c>
      <c r="Q38" s="135">
        <f t="shared" si="11"/>
        <v>33</v>
      </c>
      <c r="S38" s="111"/>
      <c r="T38" s="111"/>
    </row>
    <row r="39" spans="1:20" s="40" customFormat="1" ht="12.75" x14ac:dyDescent="0.2">
      <c r="A39" s="157"/>
      <c r="B39" s="157" t="s">
        <v>148</v>
      </c>
      <c r="C39" s="159">
        <f>SUM(C36:C38)/3</f>
        <v>6.1311111111111103</v>
      </c>
      <c r="D39" s="161">
        <v>100</v>
      </c>
      <c r="E39" s="160">
        <v>10</v>
      </c>
      <c r="F39" s="161">
        <f t="shared" ref="F39:I39" si="12">SUM(F36:F38)/3</f>
        <v>4.7777777777777786</v>
      </c>
      <c r="G39" s="161">
        <f t="shared" si="12"/>
        <v>66.333333333333343</v>
      </c>
      <c r="H39" s="161">
        <f t="shared" si="12"/>
        <v>109.88888888888887</v>
      </c>
      <c r="I39" s="161">
        <f t="shared" si="12"/>
        <v>618.77777777777783</v>
      </c>
      <c r="J39" s="160">
        <v>5</v>
      </c>
      <c r="K39" s="162">
        <f>SUM(K36:K38)/3</f>
        <v>12.544444444444444</v>
      </c>
      <c r="L39" s="160">
        <v>5</v>
      </c>
      <c r="M39" s="159">
        <f>SUM(M36:M38)/3</f>
        <v>50.375555555555557</v>
      </c>
      <c r="N39" s="160">
        <v>9</v>
      </c>
      <c r="O39" s="162">
        <f>SUM(O36:O38)/3</f>
        <v>61.277777777777771</v>
      </c>
      <c r="P39" s="160">
        <v>5</v>
      </c>
      <c r="Q39" s="167">
        <f t="shared" si="11"/>
        <v>34</v>
      </c>
      <c r="S39" s="111"/>
      <c r="T39" s="111"/>
    </row>
    <row r="40" spans="1:20" s="40" customFormat="1" ht="12.75" x14ac:dyDescent="0.2">
      <c r="A40" s="24">
        <v>4</v>
      </c>
      <c r="B40" s="24" t="s">
        <v>491</v>
      </c>
      <c r="C40" s="15">
        <f>SUM(C16+C24+C32)/3</f>
        <v>7.003333333333333</v>
      </c>
      <c r="D40" s="16">
        <f>C40*100/AVERAGE($C$36:$C$38)</f>
        <v>114.22616890177601</v>
      </c>
      <c r="E40" s="17">
        <v>12</v>
      </c>
      <c r="F40" s="16">
        <f t="shared" ref="F40:I41" si="13">SUM(F16+F24+F32)/3</f>
        <v>5.333333333333333</v>
      </c>
      <c r="G40" s="16">
        <f t="shared" si="13"/>
        <v>65.333333333333329</v>
      </c>
      <c r="H40" s="27">
        <f t="shared" si="13"/>
        <v>108.66666666666667</v>
      </c>
      <c r="I40" s="16">
        <f t="shared" si="13"/>
        <v>614</v>
      </c>
      <c r="J40" s="17">
        <v>5</v>
      </c>
      <c r="K40" s="18">
        <f>SUM(K16+K24+K32)/3</f>
        <v>12.103333333333333</v>
      </c>
      <c r="L40" s="17">
        <v>5</v>
      </c>
      <c r="M40" s="15">
        <f>SUM(M16+M24+M32)/3</f>
        <v>52.866666666666667</v>
      </c>
      <c r="N40" s="17">
        <v>9</v>
      </c>
      <c r="O40" s="18">
        <f>SUM(O16+O24+O32)/3</f>
        <v>61.889999999999993</v>
      </c>
      <c r="P40" s="11">
        <v>5</v>
      </c>
      <c r="Q40" s="86">
        <f t="shared" si="11"/>
        <v>36</v>
      </c>
    </row>
    <row r="41" spans="1:20" s="40" customFormat="1" ht="12.75" x14ac:dyDescent="0.2">
      <c r="A41" s="24">
        <v>5</v>
      </c>
      <c r="B41" s="24" t="s">
        <v>200</v>
      </c>
      <c r="C41" s="15">
        <f>SUM(C17+C25+C33)/3</f>
        <v>6.416666666666667</v>
      </c>
      <c r="D41" s="103">
        <f t="shared" ref="D41" si="14">C41*100/AVERAGE($C$36:$C$38)</f>
        <v>104.6574845958681</v>
      </c>
      <c r="E41" s="17">
        <v>10</v>
      </c>
      <c r="F41" s="16">
        <f t="shared" si="13"/>
        <v>4.666666666666667</v>
      </c>
      <c r="G41" s="16">
        <f t="shared" si="13"/>
        <v>64.666666666666671</v>
      </c>
      <c r="H41" s="27">
        <f t="shared" si="13"/>
        <v>111</v>
      </c>
      <c r="I41" s="16">
        <f t="shared" si="13"/>
        <v>613</v>
      </c>
      <c r="J41" s="17">
        <v>5</v>
      </c>
      <c r="K41" s="18">
        <f>SUM(K17+K25+K33)/3</f>
        <v>11.966666666666667</v>
      </c>
      <c r="L41" s="17">
        <v>4</v>
      </c>
      <c r="M41" s="15">
        <f>SUM(M17+M25+M33)/3</f>
        <v>52.483333333333327</v>
      </c>
      <c r="N41" s="17">
        <v>9</v>
      </c>
      <c r="O41" s="18">
        <f>SUM(O17+O25+O33)/3</f>
        <v>61.863333333333337</v>
      </c>
      <c r="P41" s="11">
        <v>5</v>
      </c>
      <c r="Q41" s="86">
        <f t="shared" si="11"/>
        <v>33</v>
      </c>
    </row>
    <row r="42" spans="1:20" s="40" customFormat="1" ht="12.75" x14ac:dyDescent="0.2">
      <c r="A42" s="184"/>
      <c r="B42" s="184" t="s">
        <v>621</v>
      </c>
      <c r="C42" s="185"/>
      <c r="D42" s="186"/>
      <c r="E42" s="187"/>
      <c r="F42" s="186"/>
      <c r="G42" s="186"/>
      <c r="H42" s="188"/>
      <c r="I42" s="186"/>
      <c r="J42" s="187"/>
      <c r="K42" s="189"/>
      <c r="L42" s="187"/>
      <c r="M42" s="185"/>
      <c r="N42" s="187"/>
      <c r="O42" s="189"/>
      <c r="P42" s="190"/>
      <c r="Q42" s="191"/>
    </row>
    <row r="43" spans="1:20" s="310" customFormat="1" ht="12.75" x14ac:dyDescent="0.2">
      <c r="A43" s="334"/>
      <c r="B43" s="334"/>
      <c r="C43" s="335"/>
      <c r="D43" s="336"/>
      <c r="E43" s="337"/>
      <c r="F43" s="336"/>
      <c r="G43" s="336"/>
      <c r="H43" s="338"/>
      <c r="I43" s="336"/>
      <c r="J43" s="337"/>
      <c r="K43" s="339"/>
      <c r="L43" s="337"/>
      <c r="M43" s="335"/>
      <c r="N43" s="337"/>
      <c r="O43" s="339"/>
      <c r="P43" s="340"/>
      <c r="Q43" s="341"/>
    </row>
    <row r="44" spans="1:20" x14ac:dyDescent="0.25">
      <c r="B44" s="388" t="s">
        <v>619</v>
      </c>
    </row>
    <row r="45" spans="1:20" s="293" customFormat="1" x14ac:dyDescent="0.25">
      <c r="B45" s="388" t="s">
        <v>620</v>
      </c>
    </row>
    <row r="46" spans="1:20" s="293" customFormat="1" x14ac:dyDescent="0.25">
      <c r="B46" s="537" t="s">
        <v>701</v>
      </c>
    </row>
    <row r="47" spans="1:20" s="293" customFormat="1" x14ac:dyDescent="0.25">
      <c r="B47" s="388"/>
    </row>
    <row r="48" spans="1:20" x14ac:dyDescent="0.25">
      <c r="B48" s="576" t="s">
        <v>63</v>
      </c>
      <c r="C48" s="576"/>
      <c r="D48" s="576"/>
      <c r="E48" s="576"/>
      <c r="F48" s="576"/>
      <c r="G48" s="576"/>
      <c r="H48" s="576"/>
    </row>
    <row r="49" spans="2:8" x14ac:dyDescent="0.25">
      <c r="B49" s="69" t="s">
        <v>460</v>
      </c>
      <c r="C49" s="565" t="s">
        <v>81</v>
      </c>
      <c r="D49" s="570"/>
      <c r="E49" s="565" t="s">
        <v>64</v>
      </c>
      <c r="F49" s="570"/>
      <c r="G49" s="566" t="s">
        <v>82</v>
      </c>
      <c r="H49" s="570"/>
    </row>
    <row r="50" spans="2:8" x14ac:dyDescent="0.25">
      <c r="B50" s="70" t="s">
        <v>65</v>
      </c>
      <c r="C50" s="577"/>
      <c r="D50" s="578"/>
      <c r="E50" s="578"/>
      <c r="F50" s="578"/>
      <c r="G50" s="578"/>
      <c r="H50" s="579"/>
    </row>
    <row r="51" spans="2:8" s="44" customFormat="1" x14ac:dyDescent="0.25">
      <c r="B51" s="70" t="s">
        <v>98</v>
      </c>
      <c r="C51" s="565" t="s">
        <v>201</v>
      </c>
      <c r="D51" s="566"/>
      <c r="E51" s="571" t="s">
        <v>222</v>
      </c>
      <c r="F51" s="571"/>
      <c r="G51" s="568" t="s">
        <v>133</v>
      </c>
      <c r="H51" s="569"/>
    </row>
    <row r="52" spans="2:8" x14ac:dyDescent="0.25">
      <c r="B52" s="70" t="s">
        <v>66</v>
      </c>
      <c r="C52" s="565">
        <v>2.5</v>
      </c>
      <c r="D52" s="570"/>
      <c r="E52" s="622">
        <v>3.4</v>
      </c>
      <c r="F52" s="622"/>
      <c r="G52" s="568">
        <v>2.2999999999999998</v>
      </c>
      <c r="H52" s="569"/>
    </row>
    <row r="53" spans="2:8" x14ac:dyDescent="0.25">
      <c r="B53" s="70" t="s">
        <v>67</v>
      </c>
      <c r="C53" s="565">
        <v>6.9</v>
      </c>
      <c r="D53" s="570"/>
      <c r="E53" s="575">
        <v>6.3</v>
      </c>
      <c r="F53" s="569"/>
      <c r="G53" s="575">
        <v>6.4</v>
      </c>
      <c r="H53" s="569"/>
    </row>
    <row r="54" spans="2:8" x14ac:dyDescent="0.25">
      <c r="B54" s="70" t="s">
        <v>68</v>
      </c>
      <c r="C54" s="565">
        <v>110</v>
      </c>
      <c r="D54" s="570"/>
      <c r="E54" s="583">
        <v>128</v>
      </c>
      <c r="F54" s="584"/>
      <c r="G54" s="583">
        <v>148</v>
      </c>
      <c r="H54" s="584"/>
    </row>
    <row r="55" spans="2:8" x14ac:dyDescent="0.25">
      <c r="B55" s="70" t="s">
        <v>69</v>
      </c>
      <c r="C55" s="565">
        <v>159</v>
      </c>
      <c r="D55" s="570"/>
      <c r="E55" s="583">
        <v>121</v>
      </c>
      <c r="F55" s="584"/>
      <c r="G55" s="583">
        <v>103</v>
      </c>
      <c r="H55" s="584"/>
    </row>
    <row r="56" spans="2:8" s="44" customFormat="1" x14ac:dyDescent="0.25">
      <c r="B56" s="70" t="s">
        <v>78</v>
      </c>
      <c r="C56" s="565" t="s">
        <v>492</v>
      </c>
      <c r="D56" s="566"/>
      <c r="E56" s="575" t="s">
        <v>193</v>
      </c>
      <c r="F56" s="569"/>
      <c r="G56" s="568" t="s">
        <v>134</v>
      </c>
      <c r="H56" s="569"/>
    </row>
    <row r="57" spans="2:8" x14ac:dyDescent="0.25">
      <c r="B57" s="70" t="s">
        <v>86</v>
      </c>
      <c r="C57" s="565" t="s">
        <v>94</v>
      </c>
      <c r="D57" s="566"/>
      <c r="E57" s="566"/>
      <c r="F57" s="566"/>
      <c r="G57" s="566"/>
      <c r="H57" s="570"/>
    </row>
    <row r="58" spans="2:8" s="174" customFormat="1" x14ac:dyDescent="0.25">
      <c r="B58" s="70" t="s">
        <v>173</v>
      </c>
      <c r="C58" s="565" t="s">
        <v>194</v>
      </c>
      <c r="D58" s="566"/>
      <c r="E58" s="566"/>
      <c r="F58" s="566"/>
      <c r="G58" s="566"/>
      <c r="H58" s="570"/>
    </row>
    <row r="59" spans="2:8" x14ac:dyDescent="0.25">
      <c r="B59" s="70" t="s">
        <v>70</v>
      </c>
      <c r="C59" s="571" t="s">
        <v>493</v>
      </c>
      <c r="D59" s="571"/>
      <c r="E59" s="572" t="s">
        <v>388</v>
      </c>
      <c r="F59" s="572"/>
      <c r="G59" s="572" t="s">
        <v>478</v>
      </c>
      <c r="H59" s="572"/>
    </row>
    <row r="60" spans="2:8" x14ac:dyDescent="0.25">
      <c r="B60" s="69" t="s">
        <v>71</v>
      </c>
      <c r="C60" s="565" t="s">
        <v>494</v>
      </c>
      <c r="D60" s="570"/>
      <c r="E60" s="572" t="s">
        <v>500</v>
      </c>
      <c r="F60" s="572"/>
      <c r="G60" s="572" t="s">
        <v>503</v>
      </c>
      <c r="H60" s="572"/>
    </row>
    <row r="61" spans="2:8" x14ac:dyDescent="0.25">
      <c r="B61" s="70" t="s">
        <v>72</v>
      </c>
      <c r="C61" s="573"/>
      <c r="D61" s="573"/>
      <c r="E61" s="573"/>
      <c r="F61" s="573"/>
      <c r="G61" s="573"/>
      <c r="H61" s="573"/>
    </row>
    <row r="62" spans="2:8" x14ac:dyDescent="0.25">
      <c r="B62" s="70" t="s">
        <v>73</v>
      </c>
      <c r="C62" s="71" t="s">
        <v>493</v>
      </c>
      <c r="D62" s="112" t="s">
        <v>495</v>
      </c>
      <c r="E62" s="122" t="s">
        <v>334</v>
      </c>
      <c r="F62" s="92" t="s">
        <v>473</v>
      </c>
      <c r="G62" s="122" t="s">
        <v>478</v>
      </c>
      <c r="H62" s="92" t="s">
        <v>480</v>
      </c>
    </row>
    <row r="63" spans="2:8" x14ac:dyDescent="0.25">
      <c r="B63" s="70" t="s">
        <v>84</v>
      </c>
      <c r="C63" s="70" t="s">
        <v>496</v>
      </c>
      <c r="D63" s="112" t="s">
        <v>497</v>
      </c>
      <c r="E63" s="122" t="s">
        <v>442</v>
      </c>
      <c r="F63" s="92" t="s">
        <v>293</v>
      </c>
      <c r="G63" s="122" t="s">
        <v>327</v>
      </c>
      <c r="H63" s="92" t="s">
        <v>293</v>
      </c>
    </row>
    <row r="64" spans="2:8" s="44" customFormat="1" x14ac:dyDescent="0.25">
      <c r="B64" s="70" t="s">
        <v>84</v>
      </c>
      <c r="C64" s="70"/>
      <c r="D64" s="118"/>
      <c r="E64" s="122"/>
      <c r="F64" s="92"/>
      <c r="G64" s="122"/>
      <c r="H64" s="92"/>
    </row>
    <row r="65" spans="2:8" s="44" customFormat="1" x14ac:dyDescent="0.25">
      <c r="B65" s="70"/>
      <c r="C65" s="70"/>
      <c r="D65" s="118"/>
      <c r="E65" s="122"/>
      <c r="F65" s="92"/>
      <c r="G65" s="122"/>
      <c r="H65" s="92"/>
    </row>
    <row r="66" spans="2:8" s="44" customFormat="1" x14ac:dyDescent="0.25">
      <c r="B66" s="70" t="s">
        <v>137</v>
      </c>
      <c r="C66" s="70"/>
      <c r="D66" s="118"/>
      <c r="E66" s="122"/>
      <c r="F66" s="122"/>
      <c r="G66" s="122"/>
      <c r="H66" s="92"/>
    </row>
    <row r="67" spans="2:8" s="44" customFormat="1" x14ac:dyDescent="0.25">
      <c r="B67" s="66"/>
      <c r="C67" s="70"/>
      <c r="D67" s="118"/>
      <c r="E67" s="114"/>
      <c r="F67" s="121"/>
      <c r="G67" s="122"/>
      <c r="H67" s="92"/>
    </row>
    <row r="68" spans="2:8" s="44" customFormat="1" x14ac:dyDescent="0.25">
      <c r="B68" s="70" t="s">
        <v>74</v>
      </c>
      <c r="C68" s="70"/>
      <c r="D68" s="118"/>
      <c r="E68" s="114"/>
      <c r="F68" s="121"/>
      <c r="G68" s="122"/>
      <c r="H68" s="92"/>
    </row>
    <row r="69" spans="2:8" x14ac:dyDescent="0.25">
      <c r="B69" s="70" t="s">
        <v>75</v>
      </c>
      <c r="C69" s="70" t="s">
        <v>327</v>
      </c>
      <c r="D69" s="70" t="s">
        <v>159</v>
      </c>
      <c r="E69" s="122" t="s">
        <v>428</v>
      </c>
      <c r="F69" s="122" t="s">
        <v>501</v>
      </c>
      <c r="G69" s="122" t="s">
        <v>484</v>
      </c>
      <c r="H69" s="70" t="s">
        <v>485</v>
      </c>
    </row>
    <row r="70" spans="2:8" s="44" customFormat="1" x14ac:dyDescent="0.25">
      <c r="B70" s="70"/>
      <c r="C70" s="70"/>
      <c r="D70" s="70" t="s">
        <v>101</v>
      </c>
      <c r="E70" s="122"/>
      <c r="F70" s="122"/>
      <c r="G70" s="122"/>
      <c r="H70" s="70"/>
    </row>
    <row r="71" spans="2:8" x14ac:dyDescent="0.25">
      <c r="B71" s="72"/>
      <c r="C71" s="70"/>
      <c r="D71" s="70"/>
      <c r="E71" s="122"/>
      <c r="F71" s="122"/>
      <c r="G71" s="114"/>
      <c r="H71" s="114"/>
    </row>
    <row r="72" spans="2:8" s="44" customFormat="1" x14ac:dyDescent="0.25">
      <c r="B72" s="70" t="s">
        <v>113</v>
      </c>
      <c r="C72" s="70"/>
      <c r="D72" s="70"/>
      <c r="E72" s="114"/>
      <c r="F72" s="114"/>
      <c r="G72" s="122"/>
      <c r="H72" s="122"/>
    </row>
    <row r="73" spans="2:8" s="44" customFormat="1" x14ac:dyDescent="0.25">
      <c r="B73" s="70"/>
      <c r="C73" s="70"/>
      <c r="D73" s="70"/>
      <c r="E73" s="114"/>
      <c r="F73" s="114"/>
      <c r="G73" s="114"/>
      <c r="H73" s="114"/>
    </row>
    <row r="74" spans="2:8" x14ac:dyDescent="0.25">
      <c r="B74" s="70" t="s">
        <v>79</v>
      </c>
      <c r="C74" s="70" t="s">
        <v>328</v>
      </c>
      <c r="D74" s="70" t="s">
        <v>487</v>
      </c>
      <c r="E74" s="122" t="s">
        <v>363</v>
      </c>
      <c r="F74" s="122" t="s">
        <v>487</v>
      </c>
      <c r="G74" s="122" t="s">
        <v>299</v>
      </c>
      <c r="H74" s="122" t="s">
        <v>487</v>
      </c>
    </row>
    <row r="75" spans="2:8" x14ac:dyDescent="0.25">
      <c r="B75" s="24"/>
      <c r="C75" s="24"/>
      <c r="D75" s="24"/>
      <c r="E75" s="358" t="s">
        <v>328</v>
      </c>
      <c r="F75" s="358" t="s">
        <v>487</v>
      </c>
      <c r="G75" s="122" t="s">
        <v>486</v>
      </c>
      <c r="H75" s="122" t="s">
        <v>487</v>
      </c>
    </row>
    <row r="76" spans="2:8" s="44" customFormat="1" x14ac:dyDescent="0.25">
      <c r="B76" s="24"/>
      <c r="C76" s="24"/>
      <c r="D76" s="24"/>
      <c r="E76" s="114"/>
      <c r="F76" s="114"/>
      <c r="G76" s="113"/>
      <c r="H76" s="113"/>
    </row>
    <row r="77" spans="2:8" x14ac:dyDescent="0.25">
      <c r="B77" s="70" t="s">
        <v>95</v>
      </c>
      <c r="C77" s="70"/>
      <c r="D77" s="70"/>
      <c r="E77" s="122" t="s">
        <v>363</v>
      </c>
      <c r="F77" s="122" t="s">
        <v>502</v>
      </c>
      <c r="G77" s="122" t="s">
        <v>327</v>
      </c>
      <c r="H77" s="122" t="s">
        <v>108</v>
      </c>
    </row>
    <row r="78" spans="2:8" s="44" customFormat="1" x14ac:dyDescent="0.25">
      <c r="B78" s="70"/>
      <c r="C78" s="70"/>
      <c r="D78" s="70"/>
      <c r="E78" s="114"/>
      <c r="F78" s="114"/>
      <c r="G78" s="359" t="s">
        <v>504</v>
      </c>
      <c r="H78" s="359" t="s">
        <v>476</v>
      </c>
    </row>
    <row r="79" spans="2:8" x14ac:dyDescent="0.25">
      <c r="B79" s="70" t="s">
        <v>90</v>
      </c>
      <c r="C79" s="70" t="s">
        <v>327</v>
      </c>
      <c r="D79" s="70" t="s">
        <v>498</v>
      </c>
      <c r="E79" s="122"/>
      <c r="F79" s="122"/>
      <c r="G79" s="173" t="s">
        <v>484</v>
      </c>
      <c r="H79" s="173" t="s">
        <v>135</v>
      </c>
    </row>
    <row r="80" spans="2:8" x14ac:dyDescent="0.25">
      <c r="B80" s="72"/>
      <c r="C80" s="70" t="s">
        <v>328</v>
      </c>
      <c r="D80" s="70" t="s">
        <v>499</v>
      </c>
      <c r="E80" s="122"/>
      <c r="F80" s="122"/>
      <c r="G80" s="122"/>
      <c r="H80" s="122"/>
    </row>
    <row r="81" spans="2:8" x14ac:dyDescent="0.25">
      <c r="B81" s="72"/>
      <c r="C81" s="70"/>
      <c r="D81" s="70"/>
      <c r="E81" s="114"/>
      <c r="F81" s="114"/>
      <c r="G81" s="114"/>
      <c r="H81" s="114"/>
    </row>
  </sheetData>
  <mergeCells count="40">
    <mergeCell ref="C51:D51"/>
    <mergeCell ref="E51:F51"/>
    <mergeCell ref="G51:H51"/>
    <mergeCell ref="O8:P8"/>
    <mergeCell ref="Q8:Q9"/>
    <mergeCell ref="M8:N8"/>
    <mergeCell ref="B48:H48"/>
    <mergeCell ref="C49:D49"/>
    <mergeCell ref="E49:F49"/>
    <mergeCell ref="G49:H49"/>
    <mergeCell ref="C50:H50"/>
    <mergeCell ref="A8:A9"/>
    <mergeCell ref="B8:B9"/>
    <mergeCell ref="C8:E8"/>
    <mergeCell ref="I8:J8"/>
    <mergeCell ref="K8:L8"/>
    <mergeCell ref="C52:D52"/>
    <mergeCell ref="E52:F52"/>
    <mergeCell ref="G52:H52"/>
    <mergeCell ref="C53:D53"/>
    <mergeCell ref="E53:F53"/>
    <mergeCell ref="G53:H53"/>
    <mergeCell ref="C54:D54"/>
    <mergeCell ref="E54:F54"/>
    <mergeCell ref="G54:H54"/>
    <mergeCell ref="C55:D55"/>
    <mergeCell ref="E55:F55"/>
    <mergeCell ref="G55:H55"/>
    <mergeCell ref="C56:D56"/>
    <mergeCell ref="C61:H61"/>
    <mergeCell ref="C59:D59"/>
    <mergeCell ref="E59:F59"/>
    <mergeCell ref="G59:H59"/>
    <mergeCell ref="C60:D60"/>
    <mergeCell ref="E60:F60"/>
    <mergeCell ref="G60:H60"/>
    <mergeCell ref="G56:H56"/>
    <mergeCell ref="E56:F56"/>
    <mergeCell ref="C58:H58"/>
    <mergeCell ref="C57:H57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68"/>
  <sheetViews>
    <sheetView workbookViewId="0">
      <selection activeCell="R32" sqref="R32"/>
    </sheetView>
  </sheetViews>
  <sheetFormatPr defaultRowHeight="15" x14ac:dyDescent="0.25"/>
  <cols>
    <col min="2" max="2" width="19.5703125" customWidth="1"/>
    <col min="3" max="3" width="14.140625" customWidth="1"/>
    <col min="4" max="4" width="16" customWidth="1"/>
    <col min="5" max="5" width="13.7109375" customWidth="1"/>
    <col min="6" max="7" width="13.28515625" customWidth="1"/>
    <col min="8" max="8" width="15.28515625" customWidth="1"/>
  </cols>
  <sheetData>
    <row r="2" spans="1:17" x14ac:dyDescent="0.25">
      <c r="A2" s="293"/>
      <c r="B2" s="295" t="s">
        <v>489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7" x14ac:dyDescent="0.25">
      <c r="A3" s="293"/>
      <c r="B3" s="294" t="s">
        <v>490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</row>
    <row r="6" spans="1:17" ht="15.75" x14ac:dyDescent="0.25">
      <c r="A6" s="296" t="s">
        <v>48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</row>
    <row r="8" spans="1:17" ht="51" x14ac:dyDescent="0.25">
      <c r="A8" s="582" t="s">
        <v>0</v>
      </c>
      <c r="B8" s="582" t="s">
        <v>1</v>
      </c>
      <c r="C8" s="582" t="s">
        <v>24</v>
      </c>
      <c r="D8" s="582"/>
      <c r="E8" s="582"/>
      <c r="F8" s="297" t="s">
        <v>4</v>
      </c>
      <c r="G8" s="297" t="s">
        <v>25</v>
      </c>
      <c r="H8" s="297" t="s">
        <v>44</v>
      </c>
      <c r="I8" s="582" t="s">
        <v>7</v>
      </c>
      <c r="J8" s="582"/>
      <c r="K8" s="582" t="s">
        <v>8</v>
      </c>
      <c r="L8" s="582"/>
      <c r="M8" s="582" t="s">
        <v>9</v>
      </c>
      <c r="N8" s="582"/>
      <c r="O8" s="582" t="s">
        <v>11</v>
      </c>
      <c r="P8" s="582"/>
      <c r="Q8" s="600" t="s">
        <v>12</v>
      </c>
    </row>
    <row r="9" spans="1:17" ht="38.25" x14ac:dyDescent="0.25">
      <c r="A9" s="582"/>
      <c r="B9" s="582"/>
      <c r="C9" s="297" t="s">
        <v>13</v>
      </c>
      <c r="D9" s="297" t="s">
        <v>14</v>
      </c>
      <c r="E9" s="297" t="s">
        <v>15</v>
      </c>
      <c r="F9" s="297" t="s">
        <v>15</v>
      </c>
      <c r="G9" s="297" t="s">
        <v>17</v>
      </c>
      <c r="H9" s="297" t="s">
        <v>18</v>
      </c>
      <c r="I9" s="297" t="s">
        <v>19</v>
      </c>
      <c r="J9" s="297" t="s">
        <v>15</v>
      </c>
      <c r="K9" s="297" t="s">
        <v>20</v>
      </c>
      <c r="L9" s="298" t="s">
        <v>15</v>
      </c>
      <c r="M9" s="298" t="s">
        <v>21</v>
      </c>
      <c r="N9" s="298" t="s">
        <v>15</v>
      </c>
      <c r="O9" s="297" t="s">
        <v>20</v>
      </c>
      <c r="P9" s="297" t="s">
        <v>15</v>
      </c>
      <c r="Q9" s="600"/>
    </row>
    <row r="11" spans="1:17" x14ac:dyDescent="0.25">
      <c r="A11" s="307" t="s">
        <v>37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</row>
    <row r="12" spans="1:17" x14ac:dyDescent="0.25">
      <c r="A12" s="332">
        <v>2</v>
      </c>
      <c r="B12" s="332" t="s">
        <v>121</v>
      </c>
      <c r="C12" s="326">
        <v>8.57</v>
      </c>
      <c r="D12" s="326">
        <v>100</v>
      </c>
      <c r="E12" s="326">
        <v>10</v>
      </c>
      <c r="F12" s="326">
        <v>2</v>
      </c>
      <c r="G12" s="326">
        <v>83</v>
      </c>
      <c r="H12" s="326">
        <v>110</v>
      </c>
      <c r="I12" s="326">
        <v>657</v>
      </c>
      <c r="J12" s="326">
        <v>7</v>
      </c>
      <c r="K12" s="329">
        <v>14.12</v>
      </c>
      <c r="L12" s="326">
        <v>7</v>
      </c>
      <c r="M12" s="328">
        <v>50.43</v>
      </c>
      <c r="N12" s="326">
        <v>9</v>
      </c>
      <c r="O12" s="329">
        <v>60.12</v>
      </c>
      <c r="P12" s="326">
        <v>4</v>
      </c>
      <c r="Q12" s="327">
        <f>SUM(E12+J12+L12+N12+P12)</f>
        <v>37</v>
      </c>
    </row>
    <row r="13" spans="1:17" x14ac:dyDescent="0.25">
      <c r="A13" s="308">
        <v>2</v>
      </c>
      <c r="B13" s="308" t="s">
        <v>491</v>
      </c>
      <c r="C13" s="299">
        <v>9.41</v>
      </c>
      <c r="D13" s="300">
        <f>(C13*$D12)/$C12</f>
        <v>109.80163360560093</v>
      </c>
      <c r="E13" s="299">
        <v>12</v>
      </c>
      <c r="F13" s="299">
        <v>3</v>
      </c>
      <c r="G13" s="299">
        <v>71</v>
      </c>
      <c r="H13" s="299">
        <v>108</v>
      </c>
      <c r="I13" s="299">
        <v>628</v>
      </c>
      <c r="J13" s="299">
        <v>6</v>
      </c>
      <c r="K13" s="302">
        <v>12.43</v>
      </c>
      <c r="L13" s="299">
        <v>5</v>
      </c>
      <c r="M13" s="301">
        <v>51.39</v>
      </c>
      <c r="N13" s="299">
        <v>9</v>
      </c>
      <c r="O13" s="302">
        <v>61.77</v>
      </c>
      <c r="P13" s="299">
        <v>5</v>
      </c>
      <c r="Q13" s="320">
        <f>SUM(E13+J13+L13+N13+P13)</f>
        <v>37</v>
      </c>
    </row>
    <row r="14" spans="1:17" x14ac:dyDescent="0.25">
      <c r="A14" s="308">
        <v>3</v>
      </c>
      <c r="B14" s="308" t="s">
        <v>200</v>
      </c>
      <c r="C14" s="299">
        <v>8.65</v>
      </c>
      <c r="D14" s="300">
        <f>(C14*$D13)/$C13</f>
        <v>100.93348891481914</v>
      </c>
      <c r="E14" s="299">
        <v>10</v>
      </c>
      <c r="F14" s="299">
        <v>2</v>
      </c>
      <c r="G14" s="299">
        <v>73</v>
      </c>
      <c r="H14" s="299">
        <v>111</v>
      </c>
      <c r="I14" s="299">
        <v>619</v>
      </c>
      <c r="J14" s="299">
        <v>5</v>
      </c>
      <c r="K14" s="302">
        <v>12.14</v>
      </c>
      <c r="L14" s="299">
        <v>5</v>
      </c>
      <c r="M14" s="301">
        <v>50.59</v>
      </c>
      <c r="N14" s="299">
        <v>9</v>
      </c>
      <c r="O14" s="302">
        <v>61.82</v>
      </c>
      <c r="P14" s="299">
        <v>5</v>
      </c>
      <c r="Q14" s="320">
        <f t="shared" ref="Q14" si="0">SUM(E14+J14+L14+N14+P14)</f>
        <v>34</v>
      </c>
    </row>
    <row r="16" spans="1:17" x14ac:dyDescent="0.25">
      <c r="A16" s="313" t="s">
        <v>622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</row>
    <row r="17" spans="1:18" x14ac:dyDescent="0.25">
      <c r="A17" s="332">
        <v>2</v>
      </c>
      <c r="B17" s="332" t="s">
        <v>121</v>
      </c>
      <c r="C17" s="328">
        <v>3.32</v>
      </c>
      <c r="D17" s="326">
        <v>100</v>
      </c>
      <c r="E17" s="326">
        <v>10</v>
      </c>
      <c r="F17" s="326">
        <v>3</v>
      </c>
      <c r="G17" s="326">
        <v>66</v>
      </c>
      <c r="H17" s="326">
        <v>121</v>
      </c>
      <c r="I17" s="326">
        <v>607</v>
      </c>
      <c r="J17" s="326">
        <v>5</v>
      </c>
      <c r="K17" s="329">
        <v>14.88</v>
      </c>
      <c r="L17" s="326">
        <v>7</v>
      </c>
      <c r="M17" s="328">
        <v>52.6</v>
      </c>
      <c r="N17" s="326">
        <v>9</v>
      </c>
      <c r="O17" s="329">
        <v>60.14</v>
      </c>
      <c r="P17" s="326">
        <v>4</v>
      </c>
      <c r="Q17" s="327">
        <f t="shared" ref="Q17:Q19" si="1">SUM(E17+J17+L17+N17+P17)</f>
        <v>35</v>
      </c>
      <c r="R17" s="311"/>
    </row>
    <row r="18" spans="1:18" x14ac:dyDescent="0.25">
      <c r="A18" s="308">
        <v>2</v>
      </c>
      <c r="B18" s="308" t="s">
        <v>491</v>
      </c>
      <c r="C18" s="301">
        <v>3.02</v>
      </c>
      <c r="D18" s="300">
        <f>(C18*$D17)/$C17</f>
        <v>90.963855421686745</v>
      </c>
      <c r="E18" s="299">
        <v>8</v>
      </c>
      <c r="F18" s="299">
        <v>4</v>
      </c>
      <c r="G18" s="299">
        <v>58</v>
      </c>
      <c r="H18" s="299">
        <v>121</v>
      </c>
      <c r="I18" s="299">
        <v>579</v>
      </c>
      <c r="J18" s="299">
        <v>3</v>
      </c>
      <c r="K18" s="302">
        <v>13.93</v>
      </c>
      <c r="L18" s="299">
        <v>6</v>
      </c>
      <c r="M18" s="301">
        <v>55.7</v>
      </c>
      <c r="N18" s="299">
        <v>9</v>
      </c>
      <c r="O18" s="302">
        <v>60.39</v>
      </c>
      <c r="P18" s="299">
        <v>5</v>
      </c>
      <c r="Q18" s="320">
        <f t="shared" si="1"/>
        <v>31</v>
      </c>
      <c r="R18" s="310"/>
    </row>
    <row r="19" spans="1:18" x14ac:dyDescent="0.25">
      <c r="A19" s="308">
        <v>3</v>
      </c>
      <c r="B19" s="308" t="s">
        <v>200</v>
      </c>
      <c r="C19" s="301">
        <v>2.3199999999999998</v>
      </c>
      <c r="D19" s="300">
        <f>(C19*$D18)/$C18</f>
        <v>69.879518072289159</v>
      </c>
      <c r="E19" s="299">
        <v>4</v>
      </c>
      <c r="F19" s="299">
        <v>3</v>
      </c>
      <c r="G19" s="299">
        <v>63</v>
      </c>
      <c r="H19" s="299">
        <v>121</v>
      </c>
      <c r="I19" s="299">
        <v>578</v>
      </c>
      <c r="J19" s="299">
        <v>3</v>
      </c>
      <c r="K19" s="306">
        <v>14.12</v>
      </c>
      <c r="L19" s="305">
        <v>7</v>
      </c>
      <c r="M19" s="301">
        <v>54</v>
      </c>
      <c r="N19" s="299">
        <v>9</v>
      </c>
      <c r="O19" s="302">
        <v>60.02</v>
      </c>
      <c r="P19" s="299">
        <v>4</v>
      </c>
      <c r="Q19" s="320">
        <f t="shared" si="1"/>
        <v>27</v>
      </c>
      <c r="R19" s="310"/>
    </row>
    <row r="21" spans="1:18" x14ac:dyDescent="0.25">
      <c r="A21" s="312" t="s">
        <v>52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</row>
    <row r="22" spans="1:18" x14ac:dyDescent="0.25">
      <c r="A22" s="332">
        <v>2</v>
      </c>
      <c r="B22" s="332" t="s">
        <v>121</v>
      </c>
      <c r="C22" s="328">
        <v>7.38</v>
      </c>
      <c r="D22" s="326">
        <v>100</v>
      </c>
      <c r="E22" s="326">
        <v>10</v>
      </c>
      <c r="F22" s="326">
        <v>9</v>
      </c>
      <c r="G22" s="326">
        <v>63</v>
      </c>
      <c r="H22" s="326">
        <v>100</v>
      </c>
      <c r="I22" s="330">
        <v>622</v>
      </c>
      <c r="J22" s="326">
        <v>6</v>
      </c>
      <c r="K22" s="329">
        <v>11.2</v>
      </c>
      <c r="L22" s="326">
        <v>4</v>
      </c>
      <c r="M22" s="328">
        <v>51.73</v>
      </c>
      <c r="N22" s="326">
        <v>9</v>
      </c>
      <c r="O22" s="329">
        <v>62.22</v>
      </c>
      <c r="P22" s="326">
        <v>6</v>
      </c>
      <c r="Q22" s="327">
        <f t="shared" ref="Q22:Q24" si="2">SUM(E22+J22+L22+N22+P22)</f>
        <v>35</v>
      </c>
      <c r="R22" s="311"/>
    </row>
    <row r="23" spans="1:18" x14ac:dyDescent="0.25">
      <c r="A23" s="308">
        <v>2</v>
      </c>
      <c r="B23" s="308" t="s">
        <v>491</v>
      </c>
      <c r="C23" s="301">
        <v>8.58</v>
      </c>
      <c r="D23" s="300">
        <f>(C23*$D22)/$C22</f>
        <v>116.26016260162602</v>
      </c>
      <c r="E23" s="299">
        <v>14</v>
      </c>
      <c r="F23" s="299">
        <v>9</v>
      </c>
      <c r="G23" s="299">
        <v>67</v>
      </c>
      <c r="H23" s="299">
        <v>97</v>
      </c>
      <c r="I23" s="300">
        <v>635</v>
      </c>
      <c r="J23" s="299">
        <v>6</v>
      </c>
      <c r="K23" s="302">
        <v>9.9499999999999993</v>
      </c>
      <c r="L23" s="299">
        <v>3</v>
      </c>
      <c r="M23" s="303">
        <v>51.51</v>
      </c>
      <c r="N23" s="299">
        <v>9</v>
      </c>
      <c r="O23" s="302">
        <v>63.51</v>
      </c>
      <c r="P23" s="299">
        <v>6</v>
      </c>
      <c r="Q23" s="320">
        <f t="shared" si="2"/>
        <v>38</v>
      </c>
      <c r="R23" s="310"/>
    </row>
    <row r="24" spans="1:18" x14ac:dyDescent="0.25">
      <c r="A24" s="308">
        <v>3</v>
      </c>
      <c r="B24" s="308" t="s">
        <v>200</v>
      </c>
      <c r="C24" s="301">
        <v>8.2799999999999994</v>
      </c>
      <c r="D24" s="300">
        <f>(C24*$D23)/$C23</f>
        <v>112.19512195121951</v>
      </c>
      <c r="E24" s="299">
        <v>12</v>
      </c>
      <c r="F24" s="299">
        <v>9</v>
      </c>
      <c r="G24" s="299">
        <v>58</v>
      </c>
      <c r="H24" s="299">
        <v>101</v>
      </c>
      <c r="I24" s="300">
        <v>642</v>
      </c>
      <c r="J24" s="299">
        <v>6</v>
      </c>
      <c r="K24" s="302">
        <v>9.64</v>
      </c>
      <c r="L24" s="299">
        <v>3</v>
      </c>
      <c r="M24" s="303">
        <v>52.86</v>
      </c>
      <c r="N24" s="299">
        <v>9</v>
      </c>
      <c r="O24" s="302">
        <v>63.75</v>
      </c>
      <c r="P24" s="299">
        <v>7</v>
      </c>
      <c r="Q24" s="320">
        <f t="shared" si="2"/>
        <v>37</v>
      </c>
      <c r="R24" s="310"/>
    </row>
    <row r="26" spans="1:18" x14ac:dyDescent="0.25">
      <c r="A26" s="312" t="s">
        <v>140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</row>
    <row r="27" spans="1:18" x14ac:dyDescent="0.25">
      <c r="A27" s="332">
        <v>1</v>
      </c>
      <c r="B27" s="332" t="s">
        <v>121</v>
      </c>
      <c r="C27" s="328">
        <f>SUM(C12+C17+C22)/3</f>
        <v>6.4233333333333329</v>
      </c>
      <c r="D27" s="326">
        <v>100</v>
      </c>
      <c r="E27" s="326">
        <v>10</v>
      </c>
      <c r="F27" s="330">
        <v>5</v>
      </c>
      <c r="G27" s="330">
        <v>65</v>
      </c>
      <c r="H27" s="331">
        <v>111</v>
      </c>
      <c r="I27" s="330">
        <v>618.33333333333337</v>
      </c>
      <c r="J27" s="326">
        <v>5</v>
      </c>
      <c r="K27" s="329">
        <v>12.396666666666667</v>
      </c>
      <c r="L27" s="326">
        <v>5</v>
      </c>
      <c r="M27" s="328">
        <v>47.93</v>
      </c>
      <c r="N27" s="326">
        <v>7</v>
      </c>
      <c r="O27" s="329">
        <v>61.213333333333331</v>
      </c>
      <c r="P27" s="326">
        <v>5</v>
      </c>
      <c r="Q27" s="327">
        <f t="shared" ref="Q27:Q29" si="3">SUM(E27+J27+L27+N27+P27)</f>
        <v>32</v>
      </c>
      <c r="R27" s="311"/>
    </row>
    <row r="28" spans="1:18" x14ac:dyDescent="0.25">
      <c r="A28" s="308">
        <v>2</v>
      </c>
      <c r="B28" s="308" t="s">
        <v>491</v>
      </c>
      <c r="C28" s="303">
        <f>SUM(C13+C18+C23)/3</f>
        <v>7.003333333333333</v>
      </c>
      <c r="D28" s="304">
        <f>(C28*$D27)/$C27</f>
        <v>109.0295796574987</v>
      </c>
      <c r="E28" s="305">
        <v>12</v>
      </c>
      <c r="F28" s="304">
        <v>5.333333333333333</v>
      </c>
      <c r="G28" s="304">
        <v>65.333333333333329</v>
      </c>
      <c r="H28" s="309">
        <v>108.66666666666667</v>
      </c>
      <c r="I28" s="304">
        <v>614</v>
      </c>
      <c r="J28" s="305">
        <v>5</v>
      </c>
      <c r="K28" s="306">
        <v>12.103333333333333</v>
      </c>
      <c r="L28" s="305">
        <v>5</v>
      </c>
      <c r="M28" s="303">
        <v>52.866666666666667</v>
      </c>
      <c r="N28" s="305">
        <v>9</v>
      </c>
      <c r="O28" s="306">
        <v>61.889999999999993</v>
      </c>
      <c r="P28" s="299">
        <v>5</v>
      </c>
      <c r="Q28" s="320">
        <f t="shared" si="3"/>
        <v>36</v>
      </c>
      <c r="R28" s="310"/>
    </row>
    <row r="29" spans="1:18" x14ac:dyDescent="0.25">
      <c r="A29" s="308">
        <v>3</v>
      </c>
      <c r="B29" s="308" t="s">
        <v>200</v>
      </c>
      <c r="C29" s="303">
        <f>SUM(C14+C19+C24)/3</f>
        <v>6.416666666666667</v>
      </c>
      <c r="D29" s="304">
        <f>(C29*$D28)/$C28</f>
        <v>99.896211728074746</v>
      </c>
      <c r="E29" s="305">
        <v>10</v>
      </c>
      <c r="F29" s="304">
        <v>4.666666666666667</v>
      </c>
      <c r="G29" s="304">
        <v>64.666666666666671</v>
      </c>
      <c r="H29" s="309">
        <v>111</v>
      </c>
      <c r="I29" s="304">
        <v>613</v>
      </c>
      <c r="J29" s="305">
        <v>5</v>
      </c>
      <c r="K29" s="306">
        <v>11.966666666666667</v>
      </c>
      <c r="L29" s="305">
        <v>4</v>
      </c>
      <c r="M29" s="303">
        <v>52.483333333333327</v>
      </c>
      <c r="N29" s="305">
        <v>9</v>
      </c>
      <c r="O29" s="306">
        <v>61.863333333333337</v>
      </c>
      <c r="P29" s="299">
        <v>5</v>
      </c>
      <c r="Q29" s="320">
        <f t="shared" si="3"/>
        <v>33</v>
      </c>
      <c r="R29" s="310"/>
    </row>
    <row r="30" spans="1:18" x14ac:dyDescent="0.25">
      <c r="A30" s="334"/>
      <c r="B30" s="334"/>
      <c r="C30" s="335"/>
      <c r="D30" s="336"/>
      <c r="E30" s="337"/>
      <c r="F30" s="336"/>
      <c r="G30" s="336"/>
      <c r="H30" s="338"/>
      <c r="I30" s="336"/>
      <c r="J30" s="337"/>
      <c r="K30" s="339"/>
      <c r="L30" s="337"/>
      <c r="M30" s="335"/>
      <c r="N30" s="337"/>
      <c r="O30" s="339"/>
      <c r="P30" s="340"/>
      <c r="Q30" s="341"/>
      <c r="R30" s="310"/>
    </row>
    <row r="31" spans="1:18" s="293" customFormat="1" x14ac:dyDescent="0.25">
      <c r="A31" s="389"/>
      <c r="B31" s="388" t="s">
        <v>619</v>
      </c>
      <c r="M31" s="335"/>
      <c r="N31" s="337"/>
      <c r="O31" s="339"/>
      <c r="P31" s="340"/>
      <c r="Q31" s="341"/>
      <c r="R31" s="310"/>
    </row>
    <row r="32" spans="1:18" s="293" customFormat="1" x14ac:dyDescent="0.25">
      <c r="A32" s="334"/>
      <c r="B32" s="388" t="s">
        <v>620</v>
      </c>
      <c r="M32" s="335"/>
      <c r="N32" s="337"/>
      <c r="O32" s="339"/>
      <c r="P32" s="340"/>
      <c r="Q32" s="341"/>
      <c r="R32" s="310"/>
    </row>
    <row r="33" spans="1:18" s="293" customFormat="1" x14ac:dyDescent="0.25">
      <c r="A33" s="334"/>
      <c r="B33" s="537" t="s">
        <v>701</v>
      </c>
      <c r="M33" s="335"/>
      <c r="N33" s="337"/>
      <c r="O33" s="339"/>
      <c r="P33" s="340"/>
      <c r="Q33" s="341"/>
      <c r="R33" s="310"/>
    </row>
    <row r="35" spans="1:18" x14ac:dyDescent="0.25">
      <c r="A35" s="293"/>
      <c r="B35" s="576" t="s">
        <v>63</v>
      </c>
      <c r="C35" s="576"/>
      <c r="D35" s="576"/>
      <c r="E35" s="576"/>
      <c r="F35" s="576"/>
      <c r="G35" s="576"/>
      <c r="H35" s="576"/>
      <c r="I35" s="293"/>
      <c r="J35" s="293"/>
      <c r="K35" s="293"/>
      <c r="L35" s="293"/>
      <c r="M35" s="293"/>
      <c r="N35" s="293"/>
      <c r="O35" s="293"/>
      <c r="P35" s="293"/>
      <c r="Q35" s="293"/>
      <c r="R35" s="293"/>
    </row>
    <row r="36" spans="1:18" x14ac:dyDescent="0.25">
      <c r="B36" s="315" t="s">
        <v>460</v>
      </c>
      <c r="C36" s="565" t="s">
        <v>81</v>
      </c>
      <c r="D36" s="570"/>
      <c r="E36" s="565" t="s">
        <v>64</v>
      </c>
      <c r="F36" s="570"/>
      <c r="G36" s="566" t="s">
        <v>82</v>
      </c>
      <c r="H36" s="570"/>
    </row>
    <row r="37" spans="1:18" x14ac:dyDescent="0.25">
      <c r="B37" s="316" t="s">
        <v>65</v>
      </c>
      <c r="C37" s="577"/>
      <c r="D37" s="578"/>
      <c r="E37" s="578"/>
      <c r="F37" s="578"/>
      <c r="G37" s="578"/>
      <c r="H37" s="579"/>
    </row>
    <row r="38" spans="1:18" x14ac:dyDescent="0.25">
      <c r="B38" s="316" t="s">
        <v>98</v>
      </c>
      <c r="C38" s="565" t="s">
        <v>201</v>
      </c>
      <c r="D38" s="566"/>
      <c r="E38" s="571" t="s">
        <v>222</v>
      </c>
      <c r="F38" s="571"/>
      <c r="G38" s="568" t="s">
        <v>133</v>
      </c>
      <c r="H38" s="569"/>
    </row>
    <row r="39" spans="1:18" x14ac:dyDescent="0.25">
      <c r="B39" s="316" t="s">
        <v>66</v>
      </c>
      <c r="C39" s="565">
        <v>2.5</v>
      </c>
      <c r="D39" s="570"/>
      <c r="E39" s="622">
        <v>3.4</v>
      </c>
      <c r="F39" s="622"/>
      <c r="G39" s="568">
        <v>2.2999999999999998</v>
      </c>
      <c r="H39" s="569"/>
    </row>
    <row r="40" spans="1:18" x14ac:dyDescent="0.25">
      <c r="B40" s="316" t="s">
        <v>67</v>
      </c>
      <c r="C40" s="565">
        <v>6.9</v>
      </c>
      <c r="D40" s="570"/>
      <c r="E40" s="575">
        <v>6.3</v>
      </c>
      <c r="F40" s="569"/>
      <c r="G40" s="575">
        <v>6.4</v>
      </c>
      <c r="H40" s="569"/>
    </row>
    <row r="41" spans="1:18" x14ac:dyDescent="0.25">
      <c r="B41" s="316" t="s">
        <v>68</v>
      </c>
      <c r="C41" s="565">
        <v>110</v>
      </c>
      <c r="D41" s="570"/>
      <c r="E41" s="583">
        <v>128</v>
      </c>
      <c r="F41" s="584"/>
      <c r="G41" s="583">
        <v>148</v>
      </c>
      <c r="H41" s="584"/>
    </row>
    <row r="42" spans="1:18" x14ac:dyDescent="0.25">
      <c r="B42" s="316" t="s">
        <v>69</v>
      </c>
      <c r="C42" s="565">
        <v>159</v>
      </c>
      <c r="D42" s="570"/>
      <c r="E42" s="583">
        <v>121</v>
      </c>
      <c r="F42" s="584"/>
      <c r="G42" s="583">
        <v>103</v>
      </c>
      <c r="H42" s="584"/>
    </row>
    <row r="43" spans="1:18" x14ac:dyDescent="0.25">
      <c r="B43" s="316" t="s">
        <v>78</v>
      </c>
      <c r="C43" s="565" t="s">
        <v>492</v>
      </c>
      <c r="D43" s="566"/>
      <c r="E43" s="575" t="s">
        <v>193</v>
      </c>
      <c r="F43" s="569"/>
      <c r="G43" s="568" t="s">
        <v>134</v>
      </c>
      <c r="H43" s="569"/>
    </row>
    <row r="44" spans="1:18" x14ac:dyDescent="0.25">
      <c r="B44" s="316" t="s">
        <v>86</v>
      </c>
      <c r="C44" s="565" t="s">
        <v>94</v>
      </c>
      <c r="D44" s="566"/>
      <c r="E44" s="566"/>
      <c r="F44" s="566"/>
      <c r="G44" s="566"/>
      <c r="H44" s="570"/>
    </row>
    <row r="45" spans="1:18" x14ac:dyDescent="0.25">
      <c r="B45" s="316" t="s">
        <v>173</v>
      </c>
      <c r="C45" s="565" t="s">
        <v>194</v>
      </c>
      <c r="D45" s="566"/>
      <c r="E45" s="566"/>
      <c r="F45" s="566"/>
      <c r="G45" s="566"/>
      <c r="H45" s="570"/>
    </row>
    <row r="46" spans="1:18" x14ac:dyDescent="0.25">
      <c r="B46" s="316" t="s">
        <v>70</v>
      </c>
      <c r="C46" s="571" t="s">
        <v>493</v>
      </c>
      <c r="D46" s="571"/>
      <c r="E46" s="572" t="s">
        <v>388</v>
      </c>
      <c r="F46" s="572"/>
      <c r="G46" s="572" t="s">
        <v>478</v>
      </c>
      <c r="H46" s="572"/>
    </row>
    <row r="47" spans="1:18" x14ac:dyDescent="0.25">
      <c r="B47" s="315" t="s">
        <v>71</v>
      </c>
      <c r="C47" s="565" t="s">
        <v>494</v>
      </c>
      <c r="D47" s="570"/>
      <c r="E47" s="572" t="s">
        <v>500</v>
      </c>
      <c r="F47" s="572"/>
      <c r="G47" s="572" t="s">
        <v>503</v>
      </c>
      <c r="H47" s="572"/>
    </row>
    <row r="48" spans="1:18" x14ac:dyDescent="0.25">
      <c r="B48" s="316" t="s">
        <v>72</v>
      </c>
      <c r="C48" s="573"/>
      <c r="D48" s="573"/>
      <c r="E48" s="573"/>
      <c r="F48" s="573"/>
      <c r="G48" s="573"/>
      <c r="H48" s="573"/>
    </row>
    <row r="49" spans="2:8" x14ac:dyDescent="0.25">
      <c r="B49" s="316" t="s">
        <v>73</v>
      </c>
      <c r="C49" s="317" t="s">
        <v>493</v>
      </c>
      <c r="D49" s="319" t="s">
        <v>495</v>
      </c>
      <c r="E49" s="325" t="s">
        <v>334</v>
      </c>
      <c r="F49" s="322" t="s">
        <v>473</v>
      </c>
      <c r="G49" s="325" t="s">
        <v>478</v>
      </c>
      <c r="H49" s="322" t="s">
        <v>480</v>
      </c>
    </row>
    <row r="50" spans="2:8" x14ac:dyDescent="0.25">
      <c r="B50" s="316" t="s">
        <v>84</v>
      </c>
      <c r="C50" s="316" t="s">
        <v>496</v>
      </c>
      <c r="D50" s="319" t="s">
        <v>497</v>
      </c>
      <c r="E50" s="325" t="s">
        <v>442</v>
      </c>
      <c r="F50" s="322" t="s">
        <v>293</v>
      </c>
      <c r="G50" s="325" t="s">
        <v>327</v>
      </c>
      <c r="H50" s="322" t="s">
        <v>293</v>
      </c>
    </row>
    <row r="51" spans="2:8" x14ac:dyDescent="0.25">
      <c r="B51" s="316" t="s">
        <v>84</v>
      </c>
      <c r="C51" s="316"/>
      <c r="D51" s="319"/>
      <c r="E51" s="325"/>
      <c r="F51" s="322"/>
      <c r="G51" s="325"/>
      <c r="H51" s="322"/>
    </row>
    <row r="52" spans="2:8" x14ac:dyDescent="0.25">
      <c r="B52" s="316"/>
      <c r="C52" s="316"/>
      <c r="D52" s="319"/>
      <c r="E52" s="325"/>
      <c r="F52" s="322"/>
      <c r="G52" s="325"/>
      <c r="H52" s="322"/>
    </row>
    <row r="53" spans="2:8" x14ac:dyDescent="0.25">
      <c r="B53" s="316" t="s">
        <v>137</v>
      </c>
      <c r="C53" s="316"/>
      <c r="D53" s="319"/>
      <c r="E53" s="325"/>
      <c r="F53" s="325"/>
      <c r="G53" s="325"/>
      <c r="H53" s="322"/>
    </row>
    <row r="54" spans="2:8" x14ac:dyDescent="0.25">
      <c r="B54" s="314"/>
      <c r="C54" s="316"/>
      <c r="D54" s="319"/>
      <c r="E54" s="324"/>
      <c r="F54" s="321"/>
      <c r="G54" s="325"/>
      <c r="H54" s="322"/>
    </row>
    <row r="55" spans="2:8" x14ac:dyDescent="0.25">
      <c r="B55" s="316" t="s">
        <v>74</v>
      </c>
      <c r="C55" s="316"/>
      <c r="D55" s="319"/>
      <c r="E55" s="324"/>
      <c r="F55" s="321"/>
      <c r="G55" s="325"/>
      <c r="H55" s="322"/>
    </row>
    <row r="56" spans="2:8" x14ac:dyDescent="0.25">
      <c r="B56" s="316" t="s">
        <v>75</v>
      </c>
      <c r="C56" s="316" t="s">
        <v>327</v>
      </c>
      <c r="D56" s="316" t="s">
        <v>159</v>
      </c>
      <c r="E56" s="325" t="s">
        <v>428</v>
      </c>
      <c r="F56" s="325" t="s">
        <v>501</v>
      </c>
      <c r="G56" s="325" t="s">
        <v>484</v>
      </c>
      <c r="H56" s="316" t="s">
        <v>485</v>
      </c>
    </row>
    <row r="57" spans="2:8" x14ac:dyDescent="0.25">
      <c r="B57" s="316"/>
      <c r="C57" s="316"/>
      <c r="D57" s="316" t="s">
        <v>101</v>
      </c>
      <c r="E57" s="325"/>
      <c r="F57" s="325"/>
      <c r="G57" s="325"/>
      <c r="H57" s="316"/>
    </row>
    <row r="58" spans="2:8" x14ac:dyDescent="0.25">
      <c r="B58" s="318"/>
      <c r="C58" s="316"/>
      <c r="D58" s="316"/>
      <c r="E58" s="325"/>
      <c r="F58" s="325"/>
      <c r="G58" s="324"/>
      <c r="H58" s="324"/>
    </row>
    <row r="59" spans="2:8" x14ac:dyDescent="0.25">
      <c r="B59" s="316" t="s">
        <v>113</v>
      </c>
      <c r="C59" s="316"/>
      <c r="D59" s="316"/>
      <c r="E59" s="324"/>
      <c r="F59" s="324"/>
      <c r="G59" s="325"/>
      <c r="H59" s="325"/>
    </row>
    <row r="60" spans="2:8" x14ac:dyDescent="0.25">
      <c r="B60" s="316"/>
      <c r="C60" s="316"/>
      <c r="D60" s="316"/>
      <c r="E60" s="324"/>
      <c r="F60" s="324"/>
      <c r="G60" s="324"/>
      <c r="H60" s="324"/>
    </row>
    <row r="61" spans="2:8" x14ac:dyDescent="0.25">
      <c r="B61" s="316" t="s">
        <v>79</v>
      </c>
      <c r="C61" s="316" t="s">
        <v>328</v>
      </c>
      <c r="D61" s="316" t="s">
        <v>487</v>
      </c>
      <c r="E61" s="325" t="s">
        <v>363</v>
      </c>
      <c r="F61" s="325" t="s">
        <v>487</v>
      </c>
      <c r="G61" s="325" t="s">
        <v>299</v>
      </c>
      <c r="H61" s="325" t="s">
        <v>487</v>
      </c>
    </row>
    <row r="62" spans="2:8" x14ac:dyDescent="0.25">
      <c r="B62" s="308"/>
      <c r="C62" s="308"/>
      <c r="D62" s="308"/>
      <c r="E62" s="359" t="s">
        <v>328</v>
      </c>
      <c r="F62" s="359" t="s">
        <v>487</v>
      </c>
      <c r="G62" s="325" t="s">
        <v>486</v>
      </c>
      <c r="H62" s="325" t="s">
        <v>487</v>
      </c>
    </row>
    <row r="63" spans="2:8" x14ac:dyDescent="0.25">
      <c r="B63" s="308"/>
      <c r="C63" s="308"/>
      <c r="D63" s="308"/>
      <c r="E63" s="324"/>
      <c r="F63" s="324"/>
      <c r="G63" s="323"/>
      <c r="H63" s="323"/>
    </row>
    <row r="64" spans="2:8" x14ac:dyDescent="0.25">
      <c r="B64" s="316" t="s">
        <v>95</v>
      </c>
      <c r="C64" s="316"/>
      <c r="D64" s="316"/>
      <c r="E64" s="325" t="s">
        <v>363</v>
      </c>
      <c r="F64" s="325" t="s">
        <v>502</v>
      </c>
      <c r="G64" s="325" t="s">
        <v>327</v>
      </c>
      <c r="H64" s="325" t="s">
        <v>108</v>
      </c>
    </row>
    <row r="65" spans="2:8" x14ac:dyDescent="0.25">
      <c r="B65" s="316"/>
      <c r="C65" s="316"/>
      <c r="D65" s="316"/>
      <c r="E65" s="324"/>
      <c r="F65" s="324"/>
      <c r="G65" s="359" t="s">
        <v>504</v>
      </c>
      <c r="H65" s="359" t="s">
        <v>476</v>
      </c>
    </row>
    <row r="66" spans="2:8" x14ac:dyDescent="0.25">
      <c r="B66" s="316" t="s">
        <v>90</v>
      </c>
      <c r="C66" s="316" t="s">
        <v>327</v>
      </c>
      <c r="D66" s="316" t="s">
        <v>498</v>
      </c>
      <c r="E66" s="325"/>
      <c r="F66" s="325"/>
      <c r="G66" s="333" t="s">
        <v>484</v>
      </c>
      <c r="H66" s="333" t="s">
        <v>135</v>
      </c>
    </row>
    <row r="67" spans="2:8" x14ac:dyDescent="0.25">
      <c r="B67" s="318"/>
      <c r="C67" s="316" t="s">
        <v>328</v>
      </c>
      <c r="D67" s="316" t="s">
        <v>499</v>
      </c>
      <c r="E67" s="325"/>
      <c r="F67" s="325"/>
      <c r="G67" s="325"/>
      <c r="H67" s="325"/>
    </row>
    <row r="68" spans="2:8" x14ac:dyDescent="0.25">
      <c r="B68" s="318"/>
      <c r="C68" s="316"/>
      <c r="D68" s="316"/>
      <c r="E68" s="324"/>
      <c r="F68" s="324"/>
      <c r="G68" s="324"/>
      <c r="H68" s="324"/>
    </row>
  </sheetData>
  <mergeCells count="40">
    <mergeCell ref="A8:A9"/>
    <mergeCell ref="B8:B9"/>
    <mergeCell ref="C8:E8"/>
    <mergeCell ref="I8:J8"/>
    <mergeCell ref="K8:L8"/>
    <mergeCell ref="C37:H37"/>
    <mergeCell ref="C38:D38"/>
    <mergeCell ref="E38:F38"/>
    <mergeCell ref="G38:H38"/>
    <mergeCell ref="C39:D39"/>
    <mergeCell ref="E39:F39"/>
    <mergeCell ref="G39:H39"/>
    <mergeCell ref="O8:P8"/>
    <mergeCell ref="Q8:Q9"/>
    <mergeCell ref="M8:N8"/>
    <mergeCell ref="B35:H35"/>
    <mergeCell ref="C36:D36"/>
    <mergeCell ref="E36:F36"/>
    <mergeCell ref="G36:H36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H44"/>
    <mergeCell ref="C45:H45"/>
    <mergeCell ref="C48:H48"/>
    <mergeCell ref="C46:D46"/>
    <mergeCell ref="E46:F46"/>
    <mergeCell ref="G46:H46"/>
    <mergeCell ref="C47:D47"/>
    <mergeCell ref="E47:F47"/>
    <mergeCell ref="G47:H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53"/>
  <sheetViews>
    <sheetView workbookViewId="0">
      <selection activeCell="N24" sqref="N24"/>
    </sheetView>
  </sheetViews>
  <sheetFormatPr defaultRowHeight="14.25" x14ac:dyDescent="0.2"/>
  <cols>
    <col min="1" max="1" width="8.140625" style="342" customWidth="1"/>
    <col min="2" max="2" width="33.5703125" style="342" customWidth="1"/>
    <col min="3" max="3" width="13.42578125" style="342" customWidth="1"/>
    <col min="4" max="4" width="25.42578125" style="342" customWidth="1"/>
    <col min="5" max="5" width="11.7109375" style="342" customWidth="1"/>
    <col min="6" max="6" width="21.140625" style="342" customWidth="1"/>
    <col min="7" max="7" width="13.28515625" style="342" customWidth="1"/>
    <col min="8" max="8" width="25.5703125" style="342" customWidth="1"/>
    <col min="9" max="9" width="13" style="342" customWidth="1"/>
    <col min="10" max="15" width="9.140625" style="342"/>
    <col min="16" max="16" width="17.42578125" style="342" customWidth="1"/>
    <col min="17" max="20" width="9.140625" style="342"/>
    <col min="21" max="21" width="10.85546875" style="342" customWidth="1"/>
    <col min="22" max="16384" width="9.140625" style="342"/>
  </cols>
  <sheetData>
    <row r="2" spans="1:21" x14ac:dyDescent="0.2">
      <c r="B2" s="343" t="s">
        <v>489</v>
      </c>
    </row>
    <row r="3" spans="1:21" x14ac:dyDescent="0.2">
      <c r="B3" s="342" t="s">
        <v>490</v>
      </c>
    </row>
    <row r="6" spans="1:21" x14ac:dyDescent="0.2">
      <c r="A6" s="343" t="s">
        <v>569</v>
      </c>
    </row>
    <row r="8" spans="1:21" ht="38.25" x14ac:dyDescent="0.2">
      <c r="A8" s="623" t="s">
        <v>0</v>
      </c>
      <c r="B8" s="625" t="s">
        <v>1</v>
      </c>
      <c r="C8" s="627" t="s">
        <v>24</v>
      </c>
      <c r="D8" s="628"/>
      <c r="E8" s="629"/>
      <c r="F8" s="344" t="s">
        <v>4</v>
      </c>
      <c r="G8" s="344" t="s">
        <v>25</v>
      </c>
      <c r="H8" s="344" t="s">
        <v>44</v>
      </c>
      <c r="I8" s="627" t="s">
        <v>7</v>
      </c>
      <c r="J8" s="629"/>
      <c r="K8" s="627" t="s">
        <v>8</v>
      </c>
      <c r="L8" s="629"/>
      <c r="M8" s="627" t="s">
        <v>9</v>
      </c>
      <c r="N8" s="629"/>
      <c r="O8" s="630" t="s">
        <v>570</v>
      </c>
      <c r="P8" s="631"/>
      <c r="Q8" s="630" t="s">
        <v>571</v>
      </c>
      <c r="R8" s="631"/>
      <c r="S8" s="627" t="s">
        <v>11</v>
      </c>
      <c r="T8" s="629"/>
      <c r="U8" s="632" t="s">
        <v>12</v>
      </c>
    </row>
    <row r="9" spans="1:21" ht="44.25" customHeight="1" x14ac:dyDescent="0.2">
      <c r="A9" s="624"/>
      <c r="B9" s="626"/>
      <c r="C9" s="308" t="s">
        <v>579</v>
      </c>
      <c r="D9" s="345" t="s">
        <v>14</v>
      </c>
      <c r="E9" s="345" t="s">
        <v>15</v>
      </c>
      <c r="F9" s="345" t="s">
        <v>15</v>
      </c>
      <c r="G9" s="299" t="s">
        <v>17</v>
      </c>
      <c r="H9" s="345" t="s">
        <v>18</v>
      </c>
      <c r="I9" s="299" t="s">
        <v>572</v>
      </c>
      <c r="J9" s="345" t="s">
        <v>15</v>
      </c>
      <c r="K9" s="299" t="s">
        <v>20</v>
      </c>
      <c r="L9" s="345" t="s">
        <v>15</v>
      </c>
      <c r="M9" s="299" t="s">
        <v>21</v>
      </c>
      <c r="N9" s="345" t="s">
        <v>15</v>
      </c>
      <c r="O9" s="299" t="s">
        <v>20</v>
      </c>
      <c r="P9" s="345" t="s">
        <v>15</v>
      </c>
      <c r="Q9" s="299" t="s">
        <v>20</v>
      </c>
      <c r="R9" s="345" t="s">
        <v>15</v>
      </c>
      <c r="S9" s="299" t="s">
        <v>20</v>
      </c>
      <c r="T9" s="345" t="s">
        <v>15</v>
      </c>
      <c r="U9" s="633"/>
    </row>
    <row r="10" spans="1:21" x14ac:dyDescent="0.2">
      <c r="A10" s="310"/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</row>
    <row r="11" spans="1:21" x14ac:dyDescent="0.2">
      <c r="A11" s="310" t="s">
        <v>52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</row>
    <row r="12" spans="1:21" x14ac:dyDescent="0.2">
      <c r="A12" s="332">
        <v>1</v>
      </c>
      <c r="B12" s="332" t="s">
        <v>120</v>
      </c>
      <c r="C12" s="332">
        <v>7.13</v>
      </c>
      <c r="D12" s="332">
        <v>100</v>
      </c>
      <c r="E12" s="332">
        <v>10</v>
      </c>
      <c r="F12" s="332">
        <v>9</v>
      </c>
      <c r="G12" s="332">
        <v>64</v>
      </c>
      <c r="H12" s="332">
        <v>102</v>
      </c>
      <c r="I12" s="332">
        <v>625</v>
      </c>
      <c r="J12" s="332">
        <v>6</v>
      </c>
      <c r="K12" s="332">
        <v>10.1</v>
      </c>
      <c r="L12" s="332">
        <v>7</v>
      </c>
      <c r="M12" s="332">
        <v>49.94</v>
      </c>
      <c r="N12" s="332">
        <v>8</v>
      </c>
      <c r="O12" s="332">
        <v>97</v>
      </c>
      <c r="P12" s="332">
        <v>9</v>
      </c>
      <c r="Q12" s="332">
        <v>82.2</v>
      </c>
      <c r="R12" s="332">
        <v>9</v>
      </c>
      <c r="S12" s="332">
        <v>62.5</v>
      </c>
      <c r="T12" s="332">
        <v>6</v>
      </c>
      <c r="U12" s="332">
        <v>55</v>
      </c>
    </row>
    <row r="13" spans="1:21" x14ac:dyDescent="0.2">
      <c r="A13" s="332">
        <v>2</v>
      </c>
      <c r="B13" s="332" t="s">
        <v>122</v>
      </c>
      <c r="C13" s="332">
        <v>8.36</v>
      </c>
      <c r="D13" s="332">
        <v>100</v>
      </c>
      <c r="E13" s="332">
        <v>10</v>
      </c>
      <c r="F13" s="332">
        <v>9</v>
      </c>
      <c r="G13" s="332">
        <v>60</v>
      </c>
      <c r="H13" s="332">
        <v>98</v>
      </c>
      <c r="I13" s="332">
        <v>630</v>
      </c>
      <c r="J13" s="332">
        <v>6</v>
      </c>
      <c r="K13" s="332">
        <v>9.3000000000000007</v>
      </c>
      <c r="L13" s="332">
        <v>9</v>
      </c>
      <c r="M13" s="332">
        <v>50.27</v>
      </c>
      <c r="N13" s="332">
        <v>9</v>
      </c>
      <c r="O13" s="332">
        <v>96</v>
      </c>
      <c r="P13" s="332">
        <v>9</v>
      </c>
      <c r="Q13" s="332">
        <v>82.5</v>
      </c>
      <c r="R13" s="332">
        <v>9</v>
      </c>
      <c r="S13" s="332">
        <v>63</v>
      </c>
      <c r="T13" s="332">
        <v>6</v>
      </c>
      <c r="U13" s="332">
        <v>58</v>
      </c>
    </row>
    <row r="14" spans="1:21" x14ac:dyDescent="0.2">
      <c r="A14" s="157"/>
      <c r="B14" s="157" t="s">
        <v>147</v>
      </c>
      <c r="C14" s="157">
        <v>7.75</v>
      </c>
      <c r="D14" s="157">
        <v>100</v>
      </c>
      <c r="E14" s="157">
        <v>10</v>
      </c>
      <c r="F14" s="157">
        <v>9</v>
      </c>
      <c r="G14" s="157">
        <v>62</v>
      </c>
      <c r="H14" s="157">
        <v>100</v>
      </c>
      <c r="I14" s="157">
        <v>628</v>
      </c>
      <c r="J14" s="157">
        <v>6</v>
      </c>
      <c r="K14" s="157">
        <v>9.6999999999999993</v>
      </c>
      <c r="L14" s="157">
        <v>9</v>
      </c>
      <c r="M14" s="157">
        <v>50.11</v>
      </c>
      <c r="N14" s="157">
        <v>9</v>
      </c>
      <c r="O14" s="157">
        <v>97</v>
      </c>
      <c r="P14" s="157">
        <v>9</v>
      </c>
      <c r="Q14" s="157">
        <v>82.4</v>
      </c>
      <c r="R14" s="157">
        <v>9</v>
      </c>
      <c r="S14" s="157">
        <v>62.8</v>
      </c>
      <c r="T14" s="157">
        <v>5</v>
      </c>
      <c r="U14" s="157">
        <v>57</v>
      </c>
    </row>
    <row r="15" spans="1:21" x14ac:dyDescent="0.2">
      <c r="A15" s="308">
        <v>3</v>
      </c>
      <c r="B15" s="308" t="s">
        <v>491</v>
      </c>
      <c r="C15" s="308">
        <v>8.58</v>
      </c>
      <c r="D15" s="308">
        <v>111</v>
      </c>
      <c r="E15" s="308">
        <v>12</v>
      </c>
      <c r="F15" s="308">
        <v>9</v>
      </c>
      <c r="G15" s="308">
        <v>67</v>
      </c>
      <c r="H15" s="308">
        <v>97</v>
      </c>
      <c r="I15" s="308">
        <v>635</v>
      </c>
      <c r="J15" s="308">
        <v>6</v>
      </c>
      <c r="K15" s="308">
        <v>10</v>
      </c>
      <c r="L15" s="308">
        <v>9</v>
      </c>
      <c r="M15" s="308">
        <v>51.51</v>
      </c>
      <c r="N15" s="308">
        <v>9</v>
      </c>
      <c r="O15" s="308">
        <v>96</v>
      </c>
      <c r="P15" s="308">
        <v>9</v>
      </c>
      <c r="Q15" s="308">
        <v>82.8</v>
      </c>
      <c r="R15" s="308">
        <v>9</v>
      </c>
      <c r="S15" s="308">
        <v>63.5</v>
      </c>
      <c r="T15" s="308">
        <v>6</v>
      </c>
      <c r="U15" s="308">
        <v>60</v>
      </c>
    </row>
    <row r="16" spans="1:21" x14ac:dyDescent="0.2">
      <c r="A16" s="308">
        <v>4</v>
      </c>
      <c r="B16" s="308" t="s">
        <v>200</v>
      </c>
      <c r="C16" s="308">
        <v>8.2799999999999994</v>
      </c>
      <c r="D16" s="308">
        <v>107</v>
      </c>
      <c r="E16" s="308">
        <v>12</v>
      </c>
      <c r="F16" s="308">
        <v>9</v>
      </c>
      <c r="G16" s="308">
        <v>58</v>
      </c>
      <c r="H16" s="308">
        <v>101</v>
      </c>
      <c r="I16" s="308">
        <v>642</v>
      </c>
      <c r="J16" s="308">
        <v>6</v>
      </c>
      <c r="K16" s="308">
        <v>9.6</v>
      </c>
      <c r="L16" s="308">
        <v>9</v>
      </c>
      <c r="M16" s="308">
        <v>52.86</v>
      </c>
      <c r="N16" s="308">
        <v>9</v>
      </c>
      <c r="O16" s="308">
        <v>98</v>
      </c>
      <c r="P16" s="308">
        <v>9</v>
      </c>
      <c r="Q16" s="308">
        <v>82.9</v>
      </c>
      <c r="R16" s="308">
        <v>9</v>
      </c>
      <c r="S16" s="308">
        <v>63.8</v>
      </c>
      <c r="T16" s="308">
        <v>7</v>
      </c>
      <c r="U16" s="308">
        <v>61</v>
      </c>
    </row>
    <row r="18" spans="2:8" x14ac:dyDescent="0.2">
      <c r="B18" s="310" t="s">
        <v>573</v>
      </c>
    </row>
    <row r="19" spans="2:8" x14ac:dyDescent="0.2">
      <c r="B19" s="310" t="s">
        <v>574</v>
      </c>
    </row>
    <row r="20" spans="2:8" x14ac:dyDescent="0.2">
      <c r="B20" s="310"/>
    </row>
    <row r="21" spans="2:8" x14ac:dyDescent="0.2">
      <c r="B21" s="634" t="s">
        <v>63</v>
      </c>
      <c r="C21" s="634"/>
      <c r="D21" s="634"/>
      <c r="E21" s="634"/>
      <c r="F21" s="634"/>
      <c r="G21" s="634"/>
      <c r="H21" s="634"/>
    </row>
    <row r="22" spans="2:8" x14ac:dyDescent="0.2">
      <c r="B22" s="316" t="s">
        <v>460</v>
      </c>
      <c r="C22" s="565" t="s">
        <v>81</v>
      </c>
      <c r="D22" s="570"/>
      <c r="E22" s="565" t="s">
        <v>64</v>
      </c>
      <c r="F22" s="570"/>
      <c r="G22" s="565" t="s">
        <v>82</v>
      </c>
      <c r="H22" s="570"/>
    </row>
    <row r="23" spans="2:8" x14ac:dyDescent="0.2">
      <c r="B23" s="316" t="s">
        <v>65</v>
      </c>
      <c r="C23" s="565"/>
      <c r="D23" s="566"/>
      <c r="E23" s="566"/>
      <c r="F23" s="566"/>
      <c r="G23" s="566"/>
      <c r="H23" s="570"/>
    </row>
    <row r="24" spans="2:8" x14ac:dyDescent="0.2">
      <c r="B24" s="316" t="s">
        <v>98</v>
      </c>
      <c r="C24" s="316" t="s">
        <v>201</v>
      </c>
      <c r="D24" s="316"/>
      <c r="E24" s="316" t="s">
        <v>222</v>
      </c>
      <c r="F24" s="316"/>
      <c r="G24" s="316" t="s">
        <v>133</v>
      </c>
      <c r="H24" s="316"/>
    </row>
    <row r="25" spans="2:8" x14ac:dyDescent="0.2">
      <c r="B25" s="316" t="s">
        <v>66</v>
      </c>
      <c r="C25" s="565">
        <v>2.5</v>
      </c>
      <c r="D25" s="570"/>
      <c r="E25" s="565">
        <v>3.4</v>
      </c>
      <c r="F25" s="570"/>
      <c r="G25" s="565">
        <v>2.2999999999999998</v>
      </c>
      <c r="H25" s="570"/>
    </row>
    <row r="26" spans="2:8" x14ac:dyDescent="0.2">
      <c r="B26" s="316" t="s">
        <v>67</v>
      </c>
      <c r="C26" s="565">
        <v>6.9</v>
      </c>
      <c r="D26" s="570"/>
      <c r="E26" s="565">
        <v>6.3</v>
      </c>
      <c r="F26" s="570"/>
      <c r="G26" s="565">
        <v>6.4</v>
      </c>
      <c r="H26" s="570"/>
    </row>
    <row r="27" spans="2:8" x14ac:dyDescent="0.2">
      <c r="B27" s="316" t="s">
        <v>575</v>
      </c>
      <c r="C27" s="565">
        <v>110</v>
      </c>
      <c r="D27" s="570"/>
      <c r="E27" s="565">
        <v>128</v>
      </c>
      <c r="F27" s="570"/>
      <c r="G27" s="565">
        <v>148</v>
      </c>
      <c r="H27" s="570"/>
    </row>
    <row r="28" spans="2:8" x14ac:dyDescent="0.2">
      <c r="B28" s="316" t="s">
        <v>576</v>
      </c>
      <c r="C28" s="565">
        <v>159</v>
      </c>
      <c r="D28" s="570"/>
      <c r="E28" s="565">
        <v>121</v>
      </c>
      <c r="F28" s="570"/>
      <c r="G28" s="565">
        <v>103</v>
      </c>
      <c r="H28" s="570"/>
    </row>
    <row r="29" spans="2:8" x14ac:dyDescent="0.2">
      <c r="B29" s="316" t="s">
        <v>78</v>
      </c>
      <c r="C29" s="565" t="s">
        <v>492</v>
      </c>
      <c r="D29" s="570"/>
      <c r="E29" s="565" t="s">
        <v>193</v>
      </c>
      <c r="F29" s="570"/>
      <c r="G29" s="565" t="s">
        <v>134</v>
      </c>
      <c r="H29" s="570"/>
    </row>
    <row r="30" spans="2:8" x14ac:dyDescent="0.2">
      <c r="B30" s="316" t="s">
        <v>577</v>
      </c>
      <c r="C30" s="565" t="s">
        <v>578</v>
      </c>
      <c r="D30" s="566"/>
      <c r="E30" s="566"/>
      <c r="F30" s="566"/>
      <c r="G30" s="566"/>
      <c r="H30" s="570"/>
    </row>
    <row r="31" spans="2:8" x14ac:dyDescent="0.2">
      <c r="B31" s="316" t="s">
        <v>173</v>
      </c>
      <c r="C31" s="565" t="s">
        <v>194</v>
      </c>
      <c r="D31" s="566"/>
      <c r="E31" s="566"/>
      <c r="F31" s="566"/>
      <c r="G31" s="566"/>
      <c r="H31" s="570"/>
    </row>
    <row r="32" spans="2:8" x14ac:dyDescent="0.2">
      <c r="B32" s="316" t="s">
        <v>70</v>
      </c>
      <c r="C32" s="565" t="s">
        <v>493</v>
      </c>
      <c r="D32" s="570"/>
      <c r="E32" s="565" t="s">
        <v>388</v>
      </c>
      <c r="F32" s="570"/>
      <c r="G32" s="565" t="s">
        <v>478</v>
      </c>
      <c r="H32" s="570"/>
    </row>
    <row r="33" spans="2:8" x14ac:dyDescent="0.2">
      <c r="B33" s="316" t="s">
        <v>71</v>
      </c>
      <c r="C33" s="565" t="s">
        <v>494</v>
      </c>
      <c r="D33" s="570"/>
      <c r="E33" s="565" t="s">
        <v>500</v>
      </c>
      <c r="F33" s="570"/>
      <c r="G33" s="565" t="s">
        <v>503</v>
      </c>
      <c r="H33" s="570"/>
    </row>
    <row r="34" spans="2:8" x14ac:dyDescent="0.2">
      <c r="B34" s="316" t="s">
        <v>72</v>
      </c>
      <c r="C34" s="316"/>
      <c r="D34" s="316"/>
      <c r="E34" s="316"/>
      <c r="F34" s="316"/>
      <c r="G34" s="316"/>
      <c r="H34" s="316"/>
    </row>
    <row r="35" spans="2:8" x14ac:dyDescent="0.2">
      <c r="B35" s="316" t="s">
        <v>73</v>
      </c>
      <c r="C35" s="316" t="s">
        <v>493</v>
      </c>
      <c r="D35" s="316" t="s">
        <v>495</v>
      </c>
      <c r="E35" s="316" t="s">
        <v>334</v>
      </c>
      <c r="F35" s="316" t="s">
        <v>473</v>
      </c>
      <c r="G35" s="316" t="s">
        <v>478</v>
      </c>
      <c r="H35" s="316" t="s">
        <v>480</v>
      </c>
    </row>
    <row r="36" spans="2:8" x14ac:dyDescent="0.2">
      <c r="B36" s="316" t="s">
        <v>84</v>
      </c>
      <c r="C36" s="316" t="s">
        <v>496</v>
      </c>
      <c r="D36" s="316" t="s">
        <v>497</v>
      </c>
      <c r="E36" s="316" t="s">
        <v>442</v>
      </c>
      <c r="F36" s="316" t="s">
        <v>293</v>
      </c>
      <c r="G36" s="316" t="s">
        <v>327</v>
      </c>
      <c r="H36" s="316" t="s">
        <v>293</v>
      </c>
    </row>
    <row r="37" spans="2:8" x14ac:dyDescent="0.2">
      <c r="B37" s="316" t="s">
        <v>84</v>
      </c>
      <c r="C37" s="316"/>
      <c r="D37" s="316"/>
      <c r="E37" s="316"/>
      <c r="F37" s="316"/>
      <c r="G37" s="316"/>
      <c r="H37" s="316"/>
    </row>
    <row r="38" spans="2:8" x14ac:dyDescent="0.2">
      <c r="B38" s="316"/>
      <c r="C38" s="316"/>
      <c r="D38" s="316"/>
      <c r="E38" s="316"/>
      <c r="F38" s="316"/>
      <c r="G38" s="316"/>
      <c r="H38" s="316"/>
    </row>
    <row r="39" spans="2:8" x14ac:dyDescent="0.2">
      <c r="B39" s="316" t="s">
        <v>137</v>
      </c>
      <c r="C39" s="316"/>
      <c r="D39" s="316"/>
      <c r="E39" s="316"/>
      <c r="F39" s="316"/>
      <c r="G39" s="316"/>
      <c r="H39" s="316"/>
    </row>
    <row r="40" spans="2:8" x14ac:dyDescent="0.2">
      <c r="B40" s="316"/>
      <c r="C40" s="316"/>
      <c r="D40" s="316"/>
      <c r="E40" s="316"/>
      <c r="F40" s="316"/>
      <c r="G40" s="316"/>
      <c r="H40" s="316"/>
    </row>
    <row r="41" spans="2:8" x14ac:dyDescent="0.2">
      <c r="B41" s="316" t="s">
        <v>74</v>
      </c>
      <c r="C41" s="316"/>
      <c r="D41" s="316"/>
      <c r="E41" s="316"/>
      <c r="F41" s="316"/>
      <c r="G41" s="316"/>
      <c r="H41" s="316"/>
    </row>
    <row r="42" spans="2:8" x14ac:dyDescent="0.2">
      <c r="B42" s="316" t="s">
        <v>75</v>
      </c>
      <c r="C42" s="316" t="s">
        <v>327</v>
      </c>
      <c r="D42" s="316" t="s">
        <v>159</v>
      </c>
      <c r="E42" s="316" t="s">
        <v>428</v>
      </c>
      <c r="F42" s="316" t="s">
        <v>501</v>
      </c>
      <c r="G42" s="316" t="s">
        <v>484</v>
      </c>
      <c r="H42" s="316" t="s">
        <v>485</v>
      </c>
    </row>
    <row r="43" spans="2:8" x14ac:dyDescent="0.2">
      <c r="B43" s="316"/>
      <c r="C43" s="316"/>
      <c r="D43" s="316" t="s">
        <v>101</v>
      </c>
      <c r="E43" s="316"/>
      <c r="F43" s="316"/>
      <c r="G43" s="316"/>
      <c r="H43" s="316"/>
    </row>
    <row r="44" spans="2:8" x14ac:dyDescent="0.2">
      <c r="B44" s="316"/>
      <c r="C44" s="316"/>
      <c r="D44" s="316"/>
      <c r="E44" s="316"/>
      <c r="F44" s="316"/>
      <c r="G44" s="316"/>
      <c r="H44" s="316"/>
    </row>
    <row r="45" spans="2:8" x14ac:dyDescent="0.2">
      <c r="B45" s="316" t="s">
        <v>113</v>
      </c>
      <c r="C45" s="316"/>
      <c r="D45" s="316"/>
      <c r="E45" s="316"/>
      <c r="F45" s="316"/>
      <c r="G45" s="316"/>
      <c r="H45" s="316"/>
    </row>
    <row r="46" spans="2:8" x14ac:dyDescent="0.2">
      <c r="B46" s="316"/>
      <c r="C46" s="316"/>
      <c r="D46" s="316"/>
      <c r="E46" s="316"/>
      <c r="F46" s="316"/>
      <c r="G46" s="316"/>
      <c r="H46" s="316"/>
    </row>
    <row r="47" spans="2:8" x14ac:dyDescent="0.2">
      <c r="B47" s="316" t="s">
        <v>79</v>
      </c>
      <c r="C47" s="316" t="s">
        <v>328</v>
      </c>
      <c r="D47" s="316" t="s">
        <v>487</v>
      </c>
      <c r="E47" s="316" t="s">
        <v>363</v>
      </c>
      <c r="F47" s="316" t="s">
        <v>487</v>
      </c>
      <c r="G47" s="316" t="s">
        <v>299</v>
      </c>
      <c r="H47" s="316" t="s">
        <v>487</v>
      </c>
    </row>
    <row r="48" spans="2:8" x14ac:dyDescent="0.2">
      <c r="B48" s="316"/>
      <c r="C48" s="316"/>
      <c r="D48" s="316"/>
      <c r="E48" s="316" t="s">
        <v>328</v>
      </c>
      <c r="F48" s="316" t="s">
        <v>487</v>
      </c>
      <c r="G48" s="316" t="s">
        <v>486</v>
      </c>
      <c r="H48" s="316" t="s">
        <v>487</v>
      </c>
    </row>
    <row r="49" spans="2:8" x14ac:dyDescent="0.2">
      <c r="B49" s="316"/>
      <c r="C49" s="316"/>
      <c r="D49" s="316"/>
      <c r="E49" s="316"/>
      <c r="F49" s="316"/>
      <c r="G49" s="316"/>
      <c r="H49" s="316"/>
    </row>
    <row r="50" spans="2:8" x14ac:dyDescent="0.2">
      <c r="B50" s="316" t="s">
        <v>95</v>
      </c>
      <c r="C50" s="316"/>
      <c r="D50" s="316"/>
      <c r="E50" s="316" t="s">
        <v>363</v>
      </c>
      <c r="F50" s="316" t="s">
        <v>502</v>
      </c>
      <c r="G50" s="316" t="s">
        <v>327</v>
      </c>
      <c r="H50" s="316" t="s">
        <v>108</v>
      </c>
    </row>
    <row r="51" spans="2:8" x14ac:dyDescent="0.2">
      <c r="B51" s="316"/>
      <c r="C51" s="316"/>
      <c r="D51" s="316"/>
      <c r="E51" s="316"/>
      <c r="F51" s="316"/>
      <c r="G51" s="316" t="s">
        <v>504</v>
      </c>
      <c r="H51" s="316" t="s">
        <v>476</v>
      </c>
    </row>
    <row r="52" spans="2:8" x14ac:dyDescent="0.2">
      <c r="B52" s="316" t="s">
        <v>90</v>
      </c>
      <c r="C52" s="316" t="s">
        <v>327</v>
      </c>
      <c r="D52" s="316" t="s">
        <v>498</v>
      </c>
      <c r="E52" s="316"/>
      <c r="F52" s="316"/>
      <c r="G52" s="316" t="s">
        <v>484</v>
      </c>
      <c r="H52" s="316" t="s">
        <v>135</v>
      </c>
    </row>
    <row r="53" spans="2:8" x14ac:dyDescent="0.2">
      <c r="B53" s="316"/>
      <c r="C53" s="316" t="s">
        <v>328</v>
      </c>
      <c r="D53" s="316" t="s">
        <v>499</v>
      </c>
      <c r="E53" s="316"/>
      <c r="F53" s="316"/>
      <c r="G53" s="316"/>
      <c r="H53" s="316"/>
    </row>
  </sheetData>
  <mergeCells count="38">
    <mergeCell ref="C31:H31"/>
    <mergeCell ref="C32:D32"/>
    <mergeCell ref="C33:D33"/>
    <mergeCell ref="E32:F32"/>
    <mergeCell ref="E33:F33"/>
    <mergeCell ref="G32:H32"/>
    <mergeCell ref="G33:H33"/>
    <mergeCell ref="C30:H30"/>
    <mergeCell ref="E25:F25"/>
    <mergeCell ref="E26:F26"/>
    <mergeCell ref="E27:F27"/>
    <mergeCell ref="E28:F28"/>
    <mergeCell ref="C25:D25"/>
    <mergeCell ref="C26:D26"/>
    <mergeCell ref="C27:D27"/>
    <mergeCell ref="C28:D28"/>
    <mergeCell ref="C29:D29"/>
    <mergeCell ref="E29:F29"/>
    <mergeCell ref="G25:H25"/>
    <mergeCell ref="G26:H26"/>
    <mergeCell ref="G27:H27"/>
    <mergeCell ref="G28:H28"/>
    <mergeCell ref="G29:H29"/>
    <mergeCell ref="O8:P8"/>
    <mergeCell ref="Q8:R8"/>
    <mergeCell ref="S8:T8"/>
    <mergeCell ref="U8:U9"/>
    <mergeCell ref="B21:H21"/>
    <mergeCell ref="I8:J8"/>
    <mergeCell ref="K8:L8"/>
    <mergeCell ref="M8:N8"/>
    <mergeCell ref="C23:H23"/>
    <mergeCell ref="C22:D22"/>
    <mergeCell ref="E22:F22"/>
    <mergeCell ref="G22:H22"/>
    <mergeCell ref="A8:A9"/>
    <mergeCell ref="B8:B9"/>
    <mergeCell ref="C8:E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6B6FB4EB41D3A4EB1BAE9DDA80502FF" ma:contentTypeVersion="13" ma:contentTypeDescription="Izveidot jaunu dokumentu." ma:contentTypeScope="" ma:versionID="0eb9fbf139dfbdd5c060de0edd780d8b">
  <xsd:schema xmlns:xsd="http://www.w3.org/2001/XMLSchema" xmlns:xs="http://www.w3.org/2001/XMLSchema" xmlns:p="http://schemas.microsoft.com/office/2006/metadata/properties" xmlns:ns3="60892823-fb50-4ba6-810a-36a4b6816029" xmlns:ns4="e5db13a0-3beb-4652-9dad-d8c530d465ff" targetNamespace="http://schemas.microsoft.com/office/2006/metadata/properties" ma:root="true" ma:fieldsID="be4584e6f4221e85c152079b066f00ac" ns3:_="" ns4:_="">
    <xsd:import namespace="60892823-fb50-4ba6-810a-36a4b6816029"/>
    <xsd:import namespace="e5db13a0-3beb-4652-9dad-d8c530d465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92823-fb50-4ba6-810a-36a4b68160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b13a0-3beb-4652-9dad-d8c530d465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EA3A68-1D4C-4886-A15B-87D8A840E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892823-fb50-4ba6-810a-36a4b6816029"/>
    <ds:schemaRef ds:uri="e5db13a0-3beb-4652-9dad-d8c530d465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745330-E38D-4B14-8372-8AD92B3BFB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544834-DF01-4A6B-AD25-90908371BB1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0892823-fb50-4ba6-810a-36a4b6816029"/>
    <ds:schemaRef ds:uri="e5db13a0-3beb-4652-9dad-d8c530d465f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Rudzi</vt:lpstr>
      <vt:lpstr>Z.kvieši</vt:lpstr>
      <vt:lpstr>Z.kvieši BIO</vt:lpstr>
      <vt:lpstr>Z.rapsis</vt:lpstr>
      <vt:lpstr>Z.rapsis CL</vt:lpstr>
      <vt:lpstr>V.Kvieši</vt:lpstr>
      <vt:lpstr>V.mieži</vt:lpstr>
      <vt:lpstr>V.mieži graudu gr.</vt:lpstr>
      <vt:lpstr>V.mieži iesala</vt:lpstr>
      <vt:lpstr>Auzas</vt:lpstr>
      <vt:lpstr>V.rapsis</vt:lpstr>
      <vt:lpstr>V.rapsis CL</vt:lpstr>
      <vt:lpstr>Airene 2 gads</vt:lpstr>
      <vt:lpstr>Airene 1 gads</vt:lpstr>
      <vt:lpstr>Lini</vt:lpstr>
      <vt:lpstr>Kaņepes šķiedrai</vt:lpstr>
      <vt:lpstr>Eļļas kaņepes</vt:lpstr>
      <vt:lpstr>Kukurūza BIO</vt:lpstr>
      <vt:lpstr>Rudzi!Print_Area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</dc:creator>
  <cp:lastModifiedBy>Liena Jaunzeme</cp:lastModifiedBy>
  <cp:lastPrinted>2016-11-14T06:21:27Z</cp:lastPrinted>
  <dcterms:created xsi:type="dcterms:W3CDTF">2016-10-10T11:11:21Z</dcterms:created>
  <dcterms:modified xsi:type="dcterms:W3CDTF">2021-03-09T09:36:31Z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0x01010086B6FB4EB41D3A4EB1BAE9DDA80502FF</vt:lpwstr>
  </property>
</Properties>
</file>