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storage\user_profiles\ina.juscenko\Desktop\mydoc\ina.juscenko\Rezultati\2022\"/>
    </mc:Choice>
  </mc:AlternateContent>
  <xr:revisionPtr revIDLastSave="0" documentId="13_ncr:1_{396F1F06-A9CD-4FDA-B50B-0F6AE557C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udzi" sheetId="1" r:id="rId1"/>
    <sheet name="Rudzi 5un6 atk." sheetId="2" r:id="rId2"/>
    <sheet name="Z.kvieši" sheetId="3" r:id="rId3"/>
    <sheet name="Z.kvieši 5 un 6 atk." sheetId="4" r:id="rId4"/>
    <sheet name="Speltas kvieši" sheetId="23" r:id="rId5"/>
    <sheet name="Speltas kvieši 5 un 6 atk." sheetId="22" r:id="rId6"/>
    <sheet name="Speltas BIO" sheetId="24" r:id="rId7"/>
    <sheet name="Z.rapsis" sheetId="5" r:id="rId8"/>
    <sheet name="Z.rapsis CL" sheetId="6" r:id="rId9"/>
    <sheet name="V.Kvieši" sheetId="7" r:id="rId10"/>
    <sheet name="V.Kvieši 5 un 6 atk." sheetId="8" r:id="rId11"/>
    <sheet name="V.mieži BIO." sheetId="9" r:id="rId12"/>
    <sheet name="Auzas" sheetId="10" r:id="rId13"/>
    <sheet name="Auzas 5 un 6 atk." sheetId="11" r:id="rId14"/>
    <sheet name="Auzas BIO" sheetId="12" r:id="rId15"/>
    <sheet name="V.rapsis" sheetId="13" r:id="rId16"/>
    <sheet name="V.rapsis CL" sheetId="14" r:id="rId17"/>
    <sheet name="Kamolzāle" sheetId="15" r:id="rId18"/>
    <sheet name="Kaņepes šķiedrai" sheetId="16" r:id="rId19"/>
    <sheet name="Kaņepes šķiedrai BIO" sheetId="17" r:id="rId20"/>
    <sheet name="Eļļas kaņepes" sheetId="18" r:id="rId21"/>
    <sheet name="Eļļas kaņepes BIO" sheetId="19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6" l="1"/>
  <c r="K21" i="17"/>
  <c r="I21" i="17"/>
  <c r="H21" i="17"/>
  <c r="F21" i="17"/>
  <c r="C21" i="17"/>
  <c r="K22" i="16"/>
  <c r="I23" i="16"/>
  <c r="I22" i="16"/>
  <c r="H23" i="16"/>
  <c r="H22" i="16"/>
  <c r="F23" i="16"/>
  <c r="F22" i="16"/>
  <c r="C23" i="16"/>
  <c r="C22" i="16"/>
  <c r="E17" i="15"/>
  <c r="E16" i="15"/>
  <c r="E13" i="15"/>
  <c r="F13" i="15" s="1"/>
  <c r="E12" i="15"/>
  <c r="D17" i="15"/>
  <c r="D16" i="15"/>
  <c r="D13" i="15"/>
  <c r="D12" i="15"/>
  <c r="Z21" i="15" l="1"/>
  <c r="Y21" i="15"/>
  <c r="Z20" i="15"/>
  <c r="Y20" i="15"/>
  <c r="N20" i="18"/>
  <c r="M25" i="18"/>
  <c r="M24" i="18"/>
  <c r="L25" i="18"/>
  <c r="L24" i="18"/>
  <c r="K25" i="18"/>
  <c r="K24" i="18"/>
  <c r="F25" i="18"/>
  <c r="F24" i="18"/>
  <c r="C25" i="18"/>
  <c r="C24" i="18"/>
  <c r="F43" i="13" l="1"/>
  <c r="C43" i="13"/>
  <c r="X13" i="24"/>
  <c r="X12" i="24"/>
  <c r="X11" i="24"/>
  <c r="V25" i="22"/>
  <c r="V24" i="22"/>
  <c r="V23" i="22"/>
  <c r="S25" i="22"/>
  <c r="S24" i="22"/>
  <c r="S23" i="22"/>
  <c r="R25" i="22"/>
  <c r="R24" i="22"/>
  <c r="R23" i="22"/>
  <c r="P25" i="22"/>
  <c r="P24" i="22"/>
  <c r="P23" i="22"/>
  <c r="N25" i="22"/>
  <c r="N24" i="22"/>
  <c r="N23" i="22"/>
  <c r="L25" i="22"/>
  <c r="L24" i="22"/>
  <c r="L23" i="22"/>
  <c r="J25" i="22"/>
  <c r="J24" i="22"/>
  <c r="J23" i="22"/>
  <c r="I25" i="22"/>
  <c r="I24" i="22"/>
  <c r="I23" i="22"/>
  <c r="H25" i="22"/>
  <c r="H24" i="22"/>
  <c r="H23" i="22"/>
  <c r="G25" i="22"/>
  <c r="G24" i="22"/>
  <c r="G23" i="22"/>
  <c r="F25" i="22"/>
  <c r="X25" i="22" s="1"/>
  <c r="F24" i="22"/>
  <c r="F23" i="22"/>
  <c r="C25" i="22"/>
  <c r="C24" i="22"/>
  <c r="C23" i="22"/>
  <c r="V23" i="23"/>
  <c r="V22" i="23"/>
  <c r="V21" i="23"/>
  <c r="S23" i="23"/>
  <c r="S22" i="23"/>
  <c r="S21" i="23"/>
  <c r="R23" i="23"/>
  <c r="R22" i="23"/>
  <c r="R21" i="23"/>
  <c r="P23" i="23"/>
  <c r="P22" i="23"/>
  <c r="P21" i="23"/>
  <c r="N23" i="23"/>
  <c r="N22" i="23"/>
  <c r="N21" i="23"/>
  <c r="L23" i="23"/>
  <c r="L22" i="23"/>
  <c r="L21" i="23"/>
  <c r="J23" i="23"/>
  <c r="J22" i="23"/>
  <c r="J21" i="23"/>
  <c r="I23" i="23"/>
  <c r="I22" i="23"/>
  <c r="I21" i="23"/>
  <c r="H23" i="23"/>
  <c r="H22" i="23"/>
  <c r="H21" i="23"/>
  <c r="G23" i="23"/>
  <c r="G22" i="23"/>
  <c r="G21" i="23"/>
  <c r="F23" i="23"/>
  <c r="F22" i="23"/>
  <c r="F21" i="23"/>
  <c r="C23" i="23"/>
  <c r="C22" i="23"/>
  <c r="C21" i="23"/>
  <c r="X24" i="22"/>
  <c r="X23" i="22"/>
  <c r="X20" i="22"/>
  <c r="X19" i="22"/>
  <c r="X18" i="22"/>
  <c r="X15" i="22"/>
  <c r="X14" i="22"/>
  <c r="X13" i="22"/>
  <c r="X23" i="23" l="1"/>
  <c r="X22" i="23"/>
  <c r="X21" i="23"/>
  <c r="X18" i="23"/>
  <c r="X17" i="23"/>
  <c r="X16" i="23"/>
  <c r="X13" i="23"/>
  <c r="X12" i="23"/>
  <c r="X11" i="23"/>
  <c r="I47" i="14"/>
  <c r="C42" i="13"/>
  <c r="C41" i="13"/>
  <c r="C40" i="13"/>
  <c r="C36" i="10"/>
  <c r="Q24" i="12" l="1"/>
  <c r="Q23" i="12"/>
  <c r="O24" i="12"/>
  <c r="O23" i="12"/>
  <c r="M24" i="12"/>
  <c r="M23" i="12"/>
  <c r="K24" i="12"/>
  <c r="K23" i="12"/>
  <c r="I24" i="12"/>
  <c r="I23" i="12"/>
  <c r="H24" i="12"/>
  <c r="H23" i="12"/>
  <c r="G24" i="12"/>
  <c r="G23" i="12"/>
  <c r="F24" i="12"/>
  <c r="F23" i="12"/>
  <c r="C24" i="12"/>
  <c r="C23" i="12"/>
  <c r="U20" i="12"/>
  <c r="D20" i="12"/>
  <c r="U19" i="12"/>
  <c r="V25" i="9" l="1"/>
  <c r="V24" i="9"/>
  <c r="O25" i="9"/>
  <c r="O24" i="9"/>
  <c r="M25" i="9"/>
  <c r="M24" i="9"/>
  <c r="K25" i="9"/>
  <c r="K24" i="9"/>
  <c r="I25" i="9"/>
  <c r="I24" i="9"/>
  <c r="H25" i="9"/>
  <c r="H24" i="9"/>
  <c r="G25" i="9"/>
  <c r="G24" i="9"/>
  <c r="F25" i="9"/>
  <c r="F24" i="9"/>
  <c r="C25" i="9"/>
  <c r="C24" i="9"/>
  <c r="D25" i="9" l="1"/>
  <c r="U45" i="7"/>
  <c r="H48" i="8"/>
  <c r="G48" i="8"/>
  <c r="F48" i="8"/>
  <c r="U48" i="8"/>
  <c r="U47" i="8"/>
  <c r="U46" i="8"/>
  <c r="R48" i="8"/>
  <c r="R47" i="8"/>
  <c r="R46" i="8"/>
  <c r="Q48" i="8"/>
  <c r="Q47" i="8"/>
  <c r="Q46" i="8"/>
  <c r="O48" i="8"/>
  <c r="O47" i="8"/>
  <c r="O46" i="8"/>
  <c r="M48" i="8"/>
  <c r="M47" i="8"/>
  <c r="M46" i="8"/>
  <c r="K48" i="8"/>
  <c r="K47" i="8"/>
  <c r="K46" i="8"/>
  <c r="I48" i="8"/>
  <c r="I47" i="8"/>
  <c r="I46" i="8"/>
  <c r="H47" i="8"/>
  <c r="H46" i="8"/>
  <c r="G47" i="8"/>
  <c r="G46" i="8"/>
  <c r="F47" i="8"/>
  <c r="F46" i="8"/>
  <c r="C48" i="8"/>
  <c r="C47" i="8"/>
  <c r="C46" i="8"/>
  <c r="W23" i="8"/>
  <c r="U44" i="8"/>
  <c r="U43" i="8"/>
  <c r="R44" i="8"/>
  <c r="R43" i="8"/>
  <c r="Q44" i="8"/>
  <c r="Q43" i="8"/>
  <c r="O44" i="8"/>
  <c r="O43" i="8"/>
  <c r="M44" i="8"/>
  <c r="M43" i="8"/>
  <c r="K44" i="8"/>
  <c r="K43" i="8"/>
  <c r="I44" i="8"/>
  <c r="I43" i="8"/>
  <c r="H44" i="8"/>
  <c r="H43" i="8"/>
  <c r="G44" i="8"/>
  <c r="G43" i="8"/>
  <c r="F44" i="8"/>
  <c r="F43" i="8"/>
  <c r="C44" i="8"/>
  <c r="C43" i="8"/>
  <c r="D39" i="8"/>
  <c r="D16" i="8"/>
  <c r="D15" i="8"/>
  <c r="W23" i="7"/>
  <c r="S33" i="4"/>
  <c r="J67" i="3" l="1"/>
  <c r="N21" i="19"/>
  <c r="M21" i="19"/>
  <c r="L21" i="19"/>
  <c r="K21" i="19"/>
  <c r="F21" i="19"/>
  <c r="C21" i="19"/>
  <c r="N18" i="19"/>
  <c r="H18" i="19"/>
  <c r="N15" i="19"/>
  <c r="H15" i="19"/>
  <c r="N25" i="18"/>
  <c r="N24" i="18"/>
  <c r="N21" i="18"/>
  <c r="H21" i="18"/>
  <c r="D21" i="18"/>
  <c r="H20" i="18"/>
  <c r="K13" i="17"/>
  <c r="K23" i="16"/>
  <c r="D23" i="16"/>
  <c r="K19" i="16"/>
  <c r="D19" i="16"/>
  <c r="X21" i="15"/>
  <c r="W21" i="15"/>
  <c r="V21" i="15"/>
  <c r="U21" i="15"/>
  <c r="T21" i="15"/>
  <c r="S21" i="15"/>
  <c r="AA21" i="15" s="1"/>
  <c r="R21" i="15"/>
  <c r="Q21" i="15"/>
  <c r="P21" i="15"/>
  <c r="O21" i="15"/>
  <c r="N21" i="15"/>
  <c r="L21" i="15"/>
  <c r="I21" i="15"/>
  <c r="H21" i="15"/>
  <c r="E21" i="15"/>
  <c r="D21" i="15"/>
  <c r="C21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I20" i="15"/>
  <c r="H20" i="15"/>
  <c r="E20" i="15"/>
  <c r="D20" i="15"/>
  <c r="C20" i="15"/>
  <c r="AA20" i="15" s="1"/>
  <c r="AA17" i="15"/>
  <c r="J17" i="15"/>
  <c r="F17" i="15"/>
  <c r="AA16" i="15"/>
  <c r="AA13" i="15"/>
  <c r="J13" i="15"/>
  <c r="AA12" i="15"/>
  <c r="O55" i="14"/>
  <c r="N55" i="14"/>
  <c r="M55" i="14"/>
  <c r="I55" i="14"/>
  <c r="H55" i="14"/>
  <c r="G55" i="14"/>
  <c r="F55" i="14"/>
  <c r="C55" i="14"/>
  <c r="O54" i="14"/>
  <c r="N54" i="14"/>
  <c r="M54" i="14"/>
  <c r="I54" i="14"/>
  <c r="J54" i="14" s="1"/>
  <c r="H54" i="14"/>
  <c r="G54" i="14"/>
  <c r="F54" i="14"/>
  <c r="C54" i="14"/>
  <c r="O53" i="14"/>
  <c r="N53" i="14"/>
  <c r="M53" i="14"/>
  <c r="I53" i="14"/>
  <c r="H53" i="14"/>
  <c r="G53" i="14"/>
  <c r="F53" i="14"/>
  <c r="C53" i="14"/>
  <c r="J53" i="14" s="1"/>
  <c r="O52" i="14"/>
  <c r="N52" i="14"/>
  <c r="M52" i="14"/>
  <c r="I52" i="14"/>
  <c r="H52" i="14"/>
  <c r="G52" i="14"/>
  <c r="F52" i="14"/>
  <c r="C52" i="14"/>
  <c r="J52" i="14" s="1"/>
  <c r="O51" i="14"/>
  <c r="N51" i="14"/>
  <c r="M51" i="14"/>
  <c r="I51" i="14"/>
  <c r="H51" i="14"/>
  <c r="G51" i="14"/>
  <c r="F51" i="14"/>
  <c r="C51" i="14"/>
  <c r="O50" i="14"/>
  <c r="N50" i="14"/>
  <c r="M50" i="14"/>
  <c r="I50" i="14"/>
  <c r="H50" i="14"/>
  <c r="G50" i="14"/>
  <c r="F50" i="14"/>
  <c r="C50" i="14"/>
  <c r="J50" i="14" s="1"/>
  <c r="O49" i="14"/>
  <c r="N49" i="14"/>
  <c r="M49" i="14"/>
  <c r="I49" i="14"/>
  <c r="H49" i="14"/>
  <c r="G49" i="14"/>
  <c r="F49" i="14"/>
  <c r="C49" i="14"/>
  <c r="J49" i="14" s="1"/>
  <c r="O48" i="14"/>
  <c r="N48" i="14"/>
  <c r="M48" i="14"/>
  <c r="I48" i="14"/>
  <c r="H48" i="14"/>
  <c r="G48" i="14"/>
  <c r="F48" i="14"/>
  <c r="C48" i="14"/>
  <c r="O47" i="14"/>
  <c r="N47" i="14"/>
  <c r="M47" i="14"/>
  <c r="H47" i="14"/>
  <c r="G47" i="14"/>
  <c r="F47" i="14"/>
  <c r="C47" i="14"/>
  <c r="J47" i="14" s="1"/>
  <c r="O46" i="14"/>
  <c r="N46" i="14"/>
  <c r="M46" i="14"/>
  <c r="I46" i="14"/>
  <c r="H46" i="14"/>
  <c r="G46" i="14"/>
  <c r="F46" i="14"/>
  <c r="C46" i="14"/>
  <c r="D52" i="14" s="1"/>
  <c r="O43" i="14"/>
  <c r="J43" i="14"/>
  <c r="D43" i="14"/>
  <c r="O42" i="14"/>
  <c r="J42" i="14"/>
  <c r="D42" i="14"/>
  <c r="O41" i="14"/>
  <c r="J41" i="14"/>
  <c r="D41" i="14"/>
  <c r="O40" i="14"/>
  <c r="J40" i="14"/>
  <c r="D40" i="14"/>
  <c r="O39" i="14"/>
  <c r="J39" i="14"/>
  <c r="D39" i="14"/>
  <c r="O38" i="14"/>
  <c r="J38" i="14"/>
  <c r="D38" i="14"/>
  <c r="O37" i="14"/>
  <c r="J37" i="14"/>
  <c r="D37" i="14"/>
  <c r="O36" i="14"/>
  <c r="J36" i="14"/>
  <c r="D36" i="14"/>
  <c r="O35" i="14"/>
  <c r="J35" i="14"/>
  <c r="D35" i="14"/>
  <c r="O34" i="14"/>
  <c r="J34" i="14"/>
  <c r="O31" i="14"/>
  <c r="J31" i="14"/>
  <c r="D31" i="14"/>
  <c r="O30" i="14"/>
  <c r="J30" i="14"/>
  <c r="D30" i="14"/>
  <c r="O29" i="14"/>
  <c r="J29" i="14"/>
  <c r="D29" i="14"/>
  <c r="O28" i="14"/>
  <c r="J28" i="14"/>
  <c r="D28" i="14"/>
  <c r="O27" i="14"/>
  <c r="J27" i="14"/>
  <c r="D27" i="14"/>
  <c r="O26" i="14"/>
  <c r="J26" i="14"/>
  <c r="D26" i="14"/>
  <c r="O25" i="14"/>
  <c r="J25" i="14"/>
  <c r="D25" i="14"/>
  <c r="O24" i="14"/>
  <c r="J24" i="14"/>
  <c r="D24" i="14"/>
  <c r="O23" i="14"/>
  <c r="J23" i="14"/>
  <c r="D23" i="14"/>
  <c r="O22" i="14"/>
  <c r="J22" i="14"/>
  <c r="O19" i="14"/>
  <c r="J19" i="14"/>
  <c r="D19" i="14"/>
  <c r="O18" i="14"/>
  <c r="J18" i="14"/>
  <c r="D18" i="14"/>
  <c r="O17" i="14"/>
  <c r="J17" i="14"/>
  <c r="D17" i="14"/>
  <c r="O16" i="14"/>
  <c r="J16" i="14"/>
  <c r="D16" i="14"/>
  <c r="O15" i="14"/>
  <c r="J15" i="14"/>
  <c r="D15" i="14"/>
  <c r="O14" i="14"/>
  <c r="J14" i="14"/>
  <c r="D14" i="14"/>
  <c r="O13" i="14"/>
  <c r="J13" i="14"/>
  <c r="D13" i="14"/>
  <c r="O12" i="14"/>
  <c r="J12" i="14"/>
  <c r="D12" i="14"/>
  <c r="O11" i="14"/>
  <c r="J11" i="14"/>
  <c r="D11" i="14"/>
  <c r="O10" i="14"/>
  <c r="J10" i="14"/>
  <c r="K16" i="14" s="1"/>
  <c r="O43" i="13"/>
  <c r="N43" i="13"/>
  <c r="M43" i="13"/>
  <c r="I43" i="13"/>
  <c r="J43" i="13" s="1"/>
  <c r="H43" i="13"/>
  <c r="G43" i="13"/>
  <c r="O42" i="13"/>
  <c r="N42" i="13"/>
  <c r="M42" i="13"/>
  <c r="I42" i="13"/>
  <c r="H42" i="13"/>
  <c r="G42" i="13"/>
  <c r="F42" i="13"/>
  <c r="O41" i="13"/>
  <c r="N41" i="13"/>
  <c r="M41" i="13"/>
  <c r="I41" i="13"/>
  <c r="H41" i="13"/>
  <c r="G41" i="13"/>
  <c r="F41" i="13"/>
  <c r="J41" i="13"/>
  <c r="O40" i="13"/>
  <c r="N40" i="13"/>
  <c r="M40" i="13"/>
  <c r="I40" i="13"/>
  <c r="H40" i="13"/>
  <c r="G40" i="13"/>
  <c r="F40" i="13"/>
  <c r="O39" i="13"/>
  <c r="O38" i="13"/>
  <c r="N38" i="13"/>
  <c r="N39" i="13" s="1"/>
  <c r="M38" i="13"/>
  <c r="I38" i="13"/>
  <c r="H38" i="13"/>
  <c r="G38" i="13"/>
  <c r="F38" i="13"/>
  <c r="C38" i="13"/>
  <c r="O37" i="13"/>
  <c r="N37" i="13"/>
  <c r="M37" i="13"/>
  <c r="I37" i="13"/>
  <c r="H37" i="13"/>
  <c r="G37" i="13"/>
  <c r="F37" i="13"/>
  <c r="C37" i="13"/>
  <c r="J37" i="13" s="1"/>
  <c r="O34" i="13"/>
  <c r="J34" i="13"/>
  <c r="O33" i="13"/>
  <c r="J33" i="13"/>
  <c r="O32" i="13"/>
  <c r="J32" i="13"/>
  <c r="O31" i="13"/>
  <c r="J31" i="13"/>
  <c r="O30" i="13"/>
  <c r="N30" i="13"/>
  <c r="M30" i="13"/>
  <c r="I30" i="13"/>
  <c r="H30" i="13"/>
  <c r="G30" i="13"/>
  <c r="F30" i="13"/>
  <c r="C30" i="13"/>
  <c r="O29" i="13"/>
  <c r="J29" i="13"/>
  <c r="O28" i="13"/>
  <c r="J28" i="13"/>
  <c r="O25" i="13"/>
  <c r="J25" i="13"/>
  <c r="O24" i="13"/>
  <c r="J24" i="13"/>
  <c r="O23" i="13"/>
  <c r="J23" i="13"/>
  <c r="O22" i="13"/>
  <c r="J22" i="13"/>
  <c r="O21" i="13"/>
  <c r="N21" i="13"/>
  <c r="M21" i="13"/>
  <c r="I21" i="13"/>
  <c r="H21" i="13"/>
  <c r="G21" i="13"/>
  <c r="F21" i="13"/>
  <c r="C21" i="13"/>
  <c r="D23" i="13" s="1"/>
  <c r="O20" i="13"/>
  <c r="J20" i="13"/>
  <c r="O19" i="13"/>
  <c r="J19" i="13"/>
  <c r="O16" i="13"/>
  <c r="J16" i="13"/>
  <c r="O15" i="13"/>
  <c r="J15" i="13"/>
  <c r="O14" i="13"/>
  <c r="J14" i="13"/>
  <c r="O13" i="13"/>
  <c r="J13" i="13"/>
  <c r="O12" i="13"/>
  <c r="N12" i="13"/>
  <c r="M12" i="13"/>
  <c r="I12" i="13"/>
  <c r="H12" i="13"/>
  <c r="G12" i="13"/>
  <c r="F12" i="13"/>
  <c r="C12" i="13"/>
  <c r="D14" i="13" s="1"/>
  <c r="O11" i="13"/>
  <c r="J11" i="13"/>
  <c r="O10" i="13"/>
  <c r="J10" i="13"/>
  <c r="U24" i="12"/>
  <c r="U23" i="12"/>
  <c r="U16" i="12"/>
  <c r="D16" i="12"/>
  <c r="U15" i="12"/>
  <c r="U12" i="12"/>
  <c r="D12" i="12"/>
  <c r="U11" i="12"/>
  <c r="U39" i="11"/>
  <c r="Q39" i="11"/>
  <c r="O39" i="11"/>
  <c r="M39" i="11"/>
  <c r="K39" i="11"/>
  <c r="I39" i="11"/>
  <c r="H39" i="11"/>
  <c r="G39" i="11"/>
  <c r="F39" i="11"/>
  <c r="C39" i="11"/>
  <c r="U38" i="11"/>
  <c r="Q38" i="11"/>
  <c r="O38" i="11"/>
  <c r="M38" i="11"/>
  <c r="K38" i="11"/>
  <c r="I38" i="11"/>
  <c r="H38" i="11"/>
  <c r="G38" i="11"/>
  <c r="F38" i="11"/>
  <c r="C38" i="11"/>
  <c r="U37" i="11"/>
  <c r="Q37" i="11"/>
  <c r="O37" i="11"/>
  <c r="M37" i="11"/>
  <c r="K37" i="11"/>
  <c r="I37" i="11"/>
  <c r="H37" i="11"/>
  <c r="G37" i="11"/>
  <c r="F37" i="11"/>
  <c r="C37" i="11"/>
  <c r="U36" i="11"/>
  <c r="Q36" i="11"/>
  <c r="O36" i="11"/>
  <c r="M36" i="11"/>
  <c r="K36" i="11"/>
  <c r="I36" i="11"/>
  <c r="H36" i="11"/>
  <c r="G36" i="11"/>
  <c r="F36" i="11"/>
  <c r="C36" i="11"/>
  <c r="U35" i="11"/>
  <c r="Q35" i="11"/>
  <c r="O35" i="11"/>
  <c r="M35" i="11"/>
  <c r="K35" i="11"/>
  <c r="I35" i="11"/>
  <c r="H35" i="11"/>
  <c r="G35" i="11"/>
  <c r="F35" i="11"/>
  <c r="C35" i="11"/>
  <c r="U34" i="11"/>
  <c r="Q34" i="11"/>
  <c r="O34" i="11"/>
  <c r="M34" i="11"/>
  <c r="K34" i="11"/>
  <c r="I34" i="11"/>
  <c r="H34" i="11"/>
  <c r="G34" i="11"/>
  <c r="F34" i="11"/>
  <c r="C34" i="11"/>
  <c r="U33" i="11"/>
  <c r="Q33" i="11"/>
  <c r="O33" i="11"/>
  <c r="M33" i="11"/>
  <c r="K33" i="11"/>
  <c r="I33" i="11"/>
  <c r="H33" i="11"/>
  <c r="G33" i="11"/>
  <c r="F33" i="11"/>
  <c r="C33" i="11"/>
  <c r="U32" i="11"/>
  <c r="Q32" i="11"/>
  <c r="O32" i="11"/>
  <c r="M32" i="11"/>
  <c r="K32" i="11"/>
  <c r="I32" i="11"/>
  <c r="H32" i="11"/>
  <c r="G32" i="11"/>
  <c r="F32" i="11"/>
  <c r="C32" i="11"/>
  <c r="U29" i="11"/>
  <c r="D29" i="11"/>
  <c r="U28" i="11"/>
  <c r="D28" i="11"/>
  <c r="U27" i="11"/>
  <c r="D27" i="11"/>
  <c r="U26" i="11"/>
  <c r="D26" i="11"/>
  <c r="U25" i="11"/>
  <c r="D25" i="11"/>
  <c r="U24" i="11"/>
  <c r="D24" i="11"/>
  <c r="U23" i="11"/>
  <c r="D23" i="11"/>
  <c r="U22" i="11"/>
  <c r="U19" i="11"/>
  <c r="D19" i="11"/>
  <c r="U18" i="11"/>
  <c r="D18" i="11"/>
  <c r="U17" i="11"/>
  <c r="D17" i="11"/>
  <c r="U16" i="11"/>
  <c r="D16" i="11"/>
  <c r="U15" i="11"/>
  <c r="D15" i="11"/>
  <c r="U14" i="11"/>
  <c r="D14" i="11"/>
  <c r="U13" i="11"/>
  <c r="D13" i="11"/>
  <c r="U12" i="11"/>
  <c r="U38" i="10"/>
  <c r="Q38" i="10"/>
  <c r="O38" i="10"/>
  <c r="M38" i="10"/>
  <c r="K38" i="10"/>
  <c r="I38" i="10"/>
  <c r="H38" i="10"/>
  <c r="G38" i="10"/>
  <c r="F38" i="10"/>
  <c r="C38" i="10"/>
  <c r="U37" i="10"/>
  <c r="Q37" i="10"/>
  <c r="O37" i="10"/>
  <c r="M37" i="10"/>
  <c r="K37" i="10"/>
  <c r="I37" i="10"/>
  <c r="H37" i="10"/>
  <c r="G37" i="10"/>
  <c r="F37" i="10"/>
  <c r="C37" i="10"/>
  <c r="U36" i="10"/>
  <c r="Q36" i="10"/>
  <c r="O36" i="10"/>
  <c r="M36" i="10"/>
  <c r="K36" i="10"/>
  <c r="I36" i="10"/>
  <c r="H36" i="10"/>
  <c r="G36" i="10"/>
  <c r="F36" i="10"/>
  <c r="U35" i="10"/>
  <c r="Q35" i="10"/>
  <c r="O35" i="10"/>
  <c r="M35" i="10"/>
  <c r="K35" i="10"/>
  <c r="I35" i="10"/>
  <c r="H35" i="10"/>
  <c r="G35" i="10"/>
  <c r="F35" i="10"/>
  <c r="C35" i="10"/>
  <c r="D35" i="10" s="1"/>
  <c r="U34" i="10"/>
  <c r="Q34" i="10"/>
  <c r="O34" i="10"/>
  <c r="M34" i="10"/>
  <c r="K34" i="10"/>
  <c r="I34" i="10"/>
  <c r="H34" i="10"/>
  <c r="G34" i="10"/>
  <c r="F34" i="10"/>
  <c r="D34" i="10"/>
  <c r="C34" i="10"/>
  <c r="U33" i="10"/>
  <c r="Q33" i="10"/>
  <c r="O33" i="10"/>
  <c r="M33" i="10"/>
  <c r="K33" i="10"/>
  <c r="I33" i="10"/>
  <c r="H33" i="10"/>
  <c r="G33" i="10"/>
  <c r="F33" i="10"/>
  <c r="C33" i="10"/>
  <c r="U32" i="10"/>
  <c r="Q32" i="10"/>
  <c r="O32" i="10"/>
  <c r="M32" i="10"/>
  <c r="K32" i="10"/>
  <c r="I32" i="10"/>
  <c r="H32" i="10"/>
  <c r="G32" i="10"/>
  <c r="F32" i="10"/>
  <c r="C32" i="10"/>
  <c r="U31" i="10"/>
  <c r="Q31" i="10"/>
  <c r="O31" i="10"/>
  <c r="M31" i="10"/>
  <c r="K31" i="10"/>
  <c r="I31" i="10"/>
  <c r="H31" i="10"/>
  <c r="G31" i="10"/>
  <c r="F31" i="10"/>
  <c r="C31" i="10"/>
  <c r="D36" i="10" s="1"/>
  <c r="U28" i="10"/>
  <c r="D28" i="10"/>
  <c r="U27" i="10"/>
  <c r="D27" i="10"/>
  <c r="U26" i="10"/>
  <c r="D26" i="10"/>
  <c r="U25" i="10"/>
  <c r="D25" i="10"/>
  <c r="U24" i="10"/>
  <c r="D24" i="10"/>
  <c r="U23" i="10"/>
  <c r="D23" i="10"/>
  <c r="U22" i="10"/>
  <c r="D22" i="10"/>
  <c r="U21" i="10"/>
  <c r="U18" i="10"/>
  <c r="D18" i="10"/>
  <c r="U17" i="10"/>
  <c r="D17" i="10"/>
  <c r="U16" i="10"/>
  <c r="D16" i="10"/>
  <c r="U15" i="10"/>
  <c r="D15" i="10"/>
  <c r="U14" i="10"/>
  <c r="D14" i="10"/>
  <c r="U13" i="10"/>
  <c r="D13" i="10"/>
  <c r="U12" i="10"/>
  <c r="D12" i="10"/>
  <c r="U11" i="10"/>
  <c r="U25" i="9"/>
  <c r="U24" i="9"/>
  <c r="U21" i="9"/>
  <c r="D21" i="9"/>
  <c r="U20" i="9"/>
  <c r="U17" i="9"/>
  <c r="D17" i="9"/>
  <c r="U16" i="9"/>
  <c r="U13" i="9"/>
  <c r="D13" i="9"/>
  <c r="U12" i="9"/>
  <c r="W48" i="8"/>
  <c r="W47" i="8"/>
  <c r="W46" i="8"/>
  <c r="W45" i="8"/>
  <c r="W44" i="8"/>
  <c r="W43" i="8"/>
  <c r="U45" i="8"/>
  <c r="R45" i="8"/>
  <c r="Q45" i="8"/>
  <c r="O45" i="8"/>
  <c r="M45" i="8"/>
  <c r="K45" i="8"/>
  <c r="I45" i="8"/>
  <c r="H45" i="8"/>
  <c r="G45" i="8"/>
  <c r="C45" i="8"/>
  <c r="D46" i="8" s="1"/>
  <c r="W40" i="8"/>
  <c r="D40" i="8"/>
  <c r="W39" i="8"/>
  <c r="W38" i="8"/>
  <c r="U38" i="8"/>
  <c r="R38" i="8"/>
  <c r="Q38" i="8"/>
  <c r="O38" i="8"/>
  <c r="M38" i="8"/>
  <c r="K38" i="8"/>
  <c r="I38" i="8"/>
  <c r="H38" i="8"/>
  <c r="G38" i="8"/>
  <c r="F38" i="8"/>
  <c r="C38" i="8"/>
  <c r="W37" i="8"/>
  <c r="W36" i="8"/>
  <c r="W32" i="8"/>
  <c r="D32" i="8"/>
  <c r="W31" i="8"/>
  <c r="D31" i="8"/>
  <c r="W30" i="8"/>
  <c r="D30" i="8"/>
  <c r="W29" i="8"/>
  <c r="H29" i="8"/>
  <c r="G29" i="8"/>
  <c r="F29" i="8"/>
  <c r="W28" i="8"/>
  <c r="W27" i="8"/>
  <c r="W24" i="8"/>
  <c r="D24" i="8"/>
  <c r="D23" i="8"/>
  <c r="W22" i="8"/>
  <c r="D22" i="8"/>
  <c r="W21" i="8"/>
  <c r="U21" i="8"/>
  <c r="R21" i="8"/>
  <c r="Q21" i="8"/>
  <c r="O21" i="8"/>
  <c r="M21" i="8"/>
  <c r="K21" i="8"/>
  <c r="I21" i="8"/>
  <c r="H21" i="8"/>
  <c r="G21" i="8"/>
  <c r="F21" i="8"/>
  <c r="C21" i="8"/>
  <c r="W20" i="8"/>
  <c r="W19" i="8"/>
  <c r="W16" i="8"/>
  <c r="W15" i="8"/>
  <c r="W14" i="8"/>
  <c r="U14" i="8"/>
  <c r="R14" i="8"/>
  <c r="Q14" i="8"/>
  <c r="O14" i="8"/>
  <c r="M14" i="8"/>
  <c r="K14" i="8"/>
  <c r="I14" i="8"/>
  <c r="H14" i="8"/>
  <c r="G14" i="8"/>
  <c r="F14" i="8"/>
  <c r="C14" i="8"/>
  <c r="W13" i="8"/>
  <c r="W12" i="8"/>
  <c r="W47" i="7"/>
  <c r="U47" i="7"/>
  <c r="R47" i="7"/>
  <c r="Q47" i="7"/>
  <c r="O47" i="7"/>
  <c r="M47" i="7"/>
  <c r="K47" i="7"/>
  <c r="I47" i="7"/>
  <c r="H47" i="7"/>
  <c r="G47" i="7"/>
  <c r="F47" i="7"/>
  <c r="C47" i="7"/>
  <c r="W46" i="7"/>
  <c r="U46" i="7"/>
  <c r="R46" i="7"/>
  <c r="Q46" i="7"/>
  <c r="O46" i="7"/>
  <c r="M46" i="7"/>
  <c r="K46" i="7"/>
  <c r="I46" i="7"/>
  <c r="H46" i="7"/>
  <c r="G46" i="7"/>
  <c r="F46" i="7"/>
  <c r="C46" i="7"/>
  <c r="W45" i="7"/>
  <c r="R45" i="7"/>
  <c r="Q45" i="7"/>
  <c r="O45" i="7"/>
  <c r="M45" i="7"/>
  <c r="K45" i="7"/>
  <c r="I45" i="7"/>
  <c r="H45" i="7"/>
  <c r="G45" i="7"/>
  <c r="F45" i="7"/>
  <c r="C45" i="7"/>
  <c r="W44" i="7"/>
  <c r="W43" i="7"/>
  <c r="U43" i="7"/>
  <c r="R43" i="7"/>
  <c r="Q43" i="7"/>
  <c r="O43" i="7"/>
  <c r="M43" i="7"/>
  <c r="K43" i="7"/>
  <c r="I43" i="7"/>
  <c r="H43" i="7"/>
  <c r="G43" i="7"/>
  <c r="F43" i="7"/>
  <c r="C43" i="7"/>
  <c r="W42" i="7"/>
  <c r="U42" i="7"/>
  <c r="U44" i="7" s="1"/>
  <c r="R42" i="7"/>
  <c r="R44" i="7" s="1"/>
  <c r="Q42" i="7"/>
  <c r="Q44" i="7" s="1"/>
  <c r="O42" i="7"/>
  <c r="O44" i="7" s="1"/>
  <c r="M42" i="7"/>
  <c r="M44" i="7" s="1"/>
  <c r="K42" i="7"/>
  <c r="K44" i="7" s="1"/>
  <c r="I42" i="7"/>
  <c r="I44" i="7" s="1"/>
  <c r="H42" i="7"/>
  <c r="H44" i="7" s="1"/>
  <c r="G42" i="7"/>
  <c r="G44" i="7" s="1"/>
  <c r="F42" i="7"/>
  <c r="F44" i="7" s="1"/>
  <c r="C42" i="7"/>
  <c r="C44" i="7" s="1"/>
  <c r="W39" i="7"/>
  <c r="D39" i="7"/>
  <c r="W38" i="7"/>
  <c r="D38" i="7"/>
  <c r="W37" i="7"/>
  <c r="U37" i="7"/>
  <c r="R37" i="7"/>
  <c r="Q37" i="7"/>
  <c r="O37" i="7"/>
  <c r="M37" i="7"/>
  <c r="K37" i="7"/>
  <c r="I37" i="7"/>
  <c r="H37" i="7"/>
  <c r="G37" i="7"/>
  <c r="F37" i="7"/>
  <c r="C37" i="7"/>
  <c r="W36" i="7"/>
  <c r="W35" i="7"/>
  <c r="W31" i="7"/>
  <c r="D31" i="7"/>
  <c r="W30" i="7"/>
  <c r="D30" i="7"/>
  <c r="W29" i="7"/>
  <c r="D29" i="7"/>
  <c r="W28" i="7"/>
  <c r="H28" i="7"/>
  <c r="G28" i="7"/>
  <c r="F28" i="7"/>
  <c r="W27" i="7"/>
  <c r="W26" i="7"/>
  <c r="D23" i="7"/>
  <c r="W22" i="7"/>
  <c r="D22" i="7"/>
  <c r="W21" i="7"/>
  <c r="D21" i="7"/>
  <c r="W20" i="7"/>
  <c r="U20" i="7"/>
  <c r="R20" i="7"/>
  <c r="Q20" i="7"/>
  <c r="O20" i="7"/>
  <c r="M20" i="7"/>
  <c r="K20" i="7"/>
  <c r="I20" i="7"/>
  <c r="H20" i="7"/>
  <c r="G20" i="7"/>
  <c r="F20" i="7"/>
  <c r="C20" i="7"/>
  <c r="W19" i="7"/>
  <c r="W18" i="7"/>
  <c r="W15" i="7"/>
  <c r="D15" i="7"/>
  <c r="W14" i="7"/>
  <c r="D14" i="7"/>
  <c r="W13" i="7"/>
  <c r="U13" i="7"/>
  <c r="R13" i="7"/>
  <c r="Q13" i="7"/>
  <c r="O13" i="7"/>
  <c r="M13" i="7"/>
  <c r="K13" i="7"/>
  <c r="I13" i="7"/>
  <c r="H13" i="7"/>
  <c r="G13" i="7"/>
  <c r="F13" i="7"/>
  <c r="C13" i="7"/>
  <c r="W12" i="7"/>
  <c r="W11" i="7"/>
  <c r="P59" i="6"/>
  <c r="O59" i="6"/>
  <c r="K59" i="6"/>
  <c r="J59" i="6"/>
  <c r="I59" i="6"/>
  <c r="H59" i="6"/>
  <c r="G59" i="6"/>
  <c r="F59" i="6"/>
  <c r="Q59" i="6" s="1"/>
  <c r="C59" i="6"/>
  <c r="P58" i="6"/>
  <c r="O58" i="6"/>
  <c r="K58" i="6"/>
  <c r="J58" i="6"/>
  <c r="I58" i="6"/>
  <c r="H58" i="6"/>
  <c r="G58" i="6"/>
  <c r="F58" i="6"/>
  <c r="Q58" i="6" s="1"/>
  <c r="C58" i="6"/>
  <c r="P57" i="6"/>
  <c r="O57" i="6"/>
  <c r="K57" i="6"/>
  <c r="J57" i="6"/>
  <c r="I57" i="6"/>
  <c r="H57" i="6"/>
  <c r="G57" i="6"/>
  <c r="F57" i="6"/>
  <c r="Q57" i="6" s="1"/>
  <c r="C57" i="6"/>
  <c r="P56" i="6"/>
  <c r="O56" i="6"/>
  <c r="K56" i="6"/>
  <c r="J56" i="6"/>
  <c r="I56" i="6"/>
  <c r="H56" i="6"/>
  <c r="G56" i="6"/>
  <c r="F56" i="6"/>
  <c r="Q56" i="6" s="1"/>
  <c r="C56" i="6"/>
  <c r="P55" i="6"/>
  <c r="O55" i="6"/>
  <c r="K55" i="6"/>
  <c r="J55" i="6"/>
  <c r="I55" i="6"/>
  <c r="H55" i="6"/>
  <c r="G55" i="6"/>
  <c r="F55" i="6"/>
  <c r="Q55" i="6" s="1"/>
  <c r="C55" i="6"/>
  <c r="L55" i="6" s="1"/>
  <c r="P54" i="6"/>
  <c r="O54" i="6"/>
  <c r="K54" i="6"/>
  <c r="J54" i="6"/>
  <c r="I54" i="6"/>
  <c r="H54" i="6"/>
  <c r="G54" i="6"/>
  <c r="F54" i="6"/>
  <c r="Q54" i="6" s="1"/>
  <c r="C54" i="6"/>
  <c r="P53" i="6"/>
  <c r="O53" i="6"/>
  <c r="K53" i="6"/>
  <c r="J53" i="6"/>
  <c r="I53" i="6"/>
  <c r="H53" i="6"/>
  <c r="G53" i="6"/>
  <c r="F53" i="6"/>
  <c r="Q53" i="6" s="1"/>
  <c r="C53" i="6"/>
  <c r="P52" i="6"/>
  <c r="O52" i="6"/>
  <c r="K52" i="6"/>
  <c r="J52" i="6"/>
  <c r="I52" i="6"/>
  <c r="H52" i="6"/>
  <c r="G52" i="6"/>
  <c r="F52" i="6"/>
  <c r="Q52" i="6" s="1"/>
  <c r="C52" i="6"/>
  <c r="P51" i="6"/>
  <c r="O51" i="6"/>
  <c r="K51" i="6"/>
  <c r="J51" i="6"/>
  <c r="I51" i="6"/>
  <c r="H51" i="6"/>
  <c r="G51" i="6"/>
  <c r="F51" i="6"/>
  <c r="Q51" i="6" s="1"/>
  <c r="C51" i="6"/>
  <c r="P50" i="6"/>
  <c r="O50" i="6"/>
  <c r="K50" i="6"/>
  <c r="J50" i="6"/>
  <c r="I50" i="6"/>
  <c r="H50" i="6"/>
  <c r="G50" i="6"/>
  <c r="F50" i="6"/>
  <c r="Q50" i="6" s="1"/>
  <c r="C50" i="6"/>
  <c r="Q44" i="6"/>
  <c r="L44" i="6"/>
  <c r="D44" i="6"/>
  <c r="Q43" i="6"/>
  <c r="L43" i="6"/>
  <c r="D43" i="6"/>
  <c r="Q42" i="6"/>
  <c r="L42" i="6"/>
  <c r="D42" i="6"/>
  <c r="Q41" i="6"/>
  <c r="L41" i="6"/>
  <c r="D41" i="6"/>
  <c r="Q40" i="6"/>
  <c r="L40" i="6"/>
  <c r="D40" i="6"/>
  <c r="Q39" i="6"/>
  <c r="L39" i="6"/>
  <c r="D39" i="6"/>
  <c r="Q38" i="6"/>
  <c r="L38" i="6"/>
  <c r="D38" i="6"/>
  <c r="Q37" i="6"/>
  <c r="L37" i="6"/>
  <c r="D37" i="6"/>
  <c r="Q36" i="6"/>
  <c r="L36" i="6"/>
  <c r="D36" i="6"/>
  <c r="Q35" i="6"/>
  <c r="L35" i="6"/>
  <c r="Q32" i="6"/>
  <c r="L32" i="6"/>
  <c r="D32" i="6"/>
  <c r="Q31" i="6"/>
  <c r="L31" i="6"/>
  <c r="D31" i="6"/>
  <c r="Q30" i="6"/>
  <c r="L30" i="6"/>
  <c r="D30" i="6"/>
  <c r="Q29" i="6"/>
  <c r="L29" i="6"/>
  <c r="D29" i="6"/>
  <c r="Q28" i="6"/>
  <c r="L28" i="6"/>
  <c r="D28" i="6"/>
  <c r="Q27" i="6"/>
  <c r="L27" i="6"/>
  <c r="D27" i="6"/>
  <c r="Q26" i="6"/>
  <c r="L26" i="6"/>
  <c r="D26" i="6"/>
  <c r="Q25" i="6"/>
  <c r="L25" i="6"/>
  <c r="D25" i="6"/>
  <c r="Q24" i="6"/>
  <c r="L24" i="6"/>
  <c r="D24" i="6"/>
  <c r="Q23" i="6"/>
  <c r="L23" i="6"/>
  <c r="M28" i="6" s="1"/>
  <c r="Q20" i="6"/>
  <c r="L20" i="6"/>
  <c r="D20" i="6"/>
  <c r="Q19" i="6"/>
  <c r="L19" i="6"/>
  <c r="D19" i="6"/>
  <c r="Q18" i="6"/>
  <c r="L18" i="6"/>
  <c r="D18" i="6"/>
  <c r="Q17" i="6"/>
  <c r="L17" i="6"/>
  <c r="M17" i="6" s="1"/>
  <c r="D17" i="6"/>
  <c r="Q16" i="6"/>
  <c r="L16" i="6"/>
  <c r="D16" i="6"/>
  <c r="Q15" i="6"/>
  <c r="L15" i="6"/>
  <c r="D15" i="6"/>
  <c r="Q14" i="6"/>
  <c r="L14" i="6"/>
  <c r="D14" i="6"/>
  <c r="Q13" i="6"/>
  <c r="L13" i="6"/>
  <c r="M13" i="6" s="1"/>
  <c r="D13" i="6"/>
  <c r="Q12" i="6"/>
  <c r="L12" i="6"/>
  <c r="D12" i="6"/>
  <c r="Q11" i="6"/>
  <c r="L11" i="6"/>
  <c r="Q201" i="5"/>
  <c r="P201" i="5"/>
  <c r="O201" i="5"/>
  <c r="K201" i="5"/>
  <c r="J201" i="5"/>
  <c r="I201" i="5"/>
  <c r="H201" i="5"/>
  <c r="G201" i="5"/>
  <c r="F201" i="5"/>
  <c r="C201" i="5"/>
  <c r="L201" i="5" s="1"/>
  <c r="P200" i="5"/>
  <c r="O200" i="5"/>
  <c r="K200" i="5"/>
  <c r="J200" i="5"/>
  <c r="I200" i="5"/>
  <c r="H200" i="5"/>
  <c r="G200" i="5"/>
  <c r="F200" i="5"/>
  <c r="Q200" i="5" s="1"/>
  <c r="C200" i="5"/>
  <c r="L200" i="5" s="1"/>
  <c r="P199" i="5"/>
  <c r="O199" i="5"/>
  <c r="K199" i="5"/>
  <c r="J199" i="5"/>
  <c r="I199" i="5"/>
  <c r="H199" i="5"/>
  <c r="G199" i="5"/>
  <c r="F199" i="5"/>
  <c r="Q199" i="5" s="1"/>
  <c r="C199" i="5"/>
  <c r="L199" i="5" s="1"/>
  <c r="P198" i="5"/>
  <c r="O198" i="5"/>
  <c r="K198" i="5"/>
  <c r="J198" i="5"/>
  <c r="I198" i="5"/>
  <c r="H198" i="5"/>
  <c r="G198" i="5"/>
  <c r="F198" i="5"/>
  <c r="Q198" i="5" s="1"/>
  <c r="C198" i="5"/>
  <c r="Q197" i="5"/>
  <c r="P197" i="5"/>
  <c r="O197" i="5"/>
  <c r="K197" i="5"/>
  <c r="J197" i="5"/>
  <c r="I197" i="5"/>
  <c r="H197" i="5"/>
  <c r="G197" i="5"/>
  <c r="F197" i="5"/>
  <c r="C197" i="5"/>
  <c r="L197" i="5" s="1"/>
  <c r="P196" i="5"/>
  <c r="O196" i="5"/>
  <c r="K196" i="5"/>
  <c r="J196" i="5"/>
  <c r="I196" i="5"/>
  <c r="H196" i="5"/>
  <c r="G196" i="5"/>
  <c r="F196" i="5"/>
  <c r="Q196" i="5" s="1"/>
  <c r="C196" i="5"/>
  <c r="L196" i="5" s="1"/>
  <c r="P195" i="5"/>
  <c r="O195" i="5"/>
  <c r="K195" i="5"/>
  <c r="J195" i="5"/>
  <c r="I195" i="5"/>
  <c r="H195" i="5"/>
  <c r="G195" i="5"/>
  <c r="F195" i="5"/>
  <c r="Q195" i="5" s="1"/>
  <c r="C195" i="5"/>
  <c r="P194" i="5"/>
  <c r="O194" i="5"/>
  <c r="K194" i="5"/>
  <c r="J194" i="5"/>
  <c r="I194" i="5"/>
  <c r="H194" i="5"/>
  <c r="G194" i="5"/>
  <c r="F194" i="5"/>
  <c r="Q194" i="5" s="1"/>
  <c r="C194" i="5"/>
  <c r="P193" i="5"/>
  <c r="O193" i="5"/>
  <c r="K193" i="5"/>
  <c r="J193" i="5"/>
  <c r="I193" i="5"/>
  <c r="H193" i="5"/>
  <c r="G193" i="5"/>
  <c r="F193" i="5"/>
  <c r="Q193" i="5" s="1"/>
  <c r="C193" i="5"/>
  <c r="P192" i="5"/>
  <c r="O192" i="5"/>
  <c r="K192" i="5"/>
  <c r="J192" i="5"/>
  <c r="I192" i="5"/>
  <c r="H192" i="5"/>
  <c r="G192" i="5"/>
  <c r="F192" i="5"/>
  <c r="Q192" i="5" s="1"/>
  <c r="C192" i="5"/>
  <c r="L192" i="5" s="1"/>
  <c r="P191" i="5"/>
  <c r="O191" i="5"/>
  <c r="L191" i="5"/>
  <c r="K191" i="5"/>
  <c r="J191" i="5"/>
  <c r="I191" i="5"/>
  <c r="H191" i="5"/>
  <c r="G191" i="5"/>
  <c r="F191" i="5"/>
  <c r="Q191" i="5" s="1"/>
  <c r="C191" i="5"/>
  <c r="P190" i="5"/>
  <c r="O190" i="5"/>
  <c r="K190" i="5"/>
  <c r="J190" i="5"/>
  <c r="I190" i="5"/>
  <c r="H190" i="5"/>
  <c r="G190" i="5"/>
  <c r="F190" i="5"/>
  <c r="Q190" i="5" s="1"/>
  <c r="C190" i="5"/>
  <c r="Q189" i="5"/>
  <c r="P189" i="5"/>
  <c r="O189" i="5"/>
  <c r="K189" i="5"/>
  <c r="J189" i="5"/>
  <c r="I189" i="5"/>
  <c r="H189" i="5"/>
  <c r="G189" i="5"/>
  <c r="F189" i="5"/>
  <c r="C189" i="5"/>
  <c r="L189" i="5" s="1"/>
  <c r="P188" i="5"/>
  <c r="O188" i="5"/>
  <c r="K188" i="5"/>
  <c r="J188" i="5"/>
  <c r="I188" i="5"/>
  <c r="H188" i="5"/>
  <c r="G188" i="5"/>
  <c r="F188" i="5"/>
  <c r="Q188" i="5" s="1"/>
  <c r="C188" i="5"/>
  <c r="P187" i="5"/>
  <c r="O187" i="5"/>
  <c r="K187" i="5"/>
  <c r="J187" i="5"/>
  <c r="I187" i="5"/>
  <c r="H187" i="5"/>
  <c r="G187" i="5"/>
  <c r="F187" i="5"/>
  <c r="Q187" i="5" s="1"/>
  <c r="C187" i="5"/>
  <c r="L187" i="5" s="1"/>
  <c r="P186" i="5"/>
  <c r="O186" i="5"/>
  <c r="K186" i="5"/>
  <c r="J186" i="5"/>
  <c r="I186" i="5"/>
  <c r="H186" i="5"/>
  <c r="G186" i="5"/>
  <c r="F186" i="5"/>
  <c r="Q186" i="5" s="1"/>
  <c r="C186" i="5"/>
  <c r="P185" i="5"/>
  <c r="O185" i="5"/>
  <c r="K185" i="5"/>
  <c r="J185" i="5"/>
  <c r="I185" i="5"/>
  <c r="H185" i="5"/>
  <c r="G185" i="5"/>
  <c r="F185" i="5"/>
  <c r="Q185" i="5" s="1"/>
  <c r="C185" i="5"/>
  <c r="Q184" i="5"/>
  <c r="P184" i="5"/>
  <c r="O184" i="5"/>
  <c r="K184" i="5"/>
  <c r="J184" i="5"/>
  <c r="I184" i="5"/>
  <c r="H184" i="5"/>
  <c r="G184" i="5"/>
  <c r="F184" i="5"/>
  <c r="C184" i="5"/>
  <c r="L184" i="5" s="1"/>
  <c r="P183" i="5"/>
  <c r="O183" i="5"/>
  <c r="K183" i="5"/>
  <c r="J183" i="5"/>
  <c r="I183" i="5"/>
  <c r="H183" i="5"/>
  <c r="G183" i="5"/>
  <c r="F183" i="5"/>
  <c r="Q183" i="5" s="1"/>
  <c r="C183" i="5"/>
  <c r="P182" i="5"/>
  <c r="O182" i="5"/>
  <c r="K182" i="5"/>
  <c r="J182" i="5"/>
  <c r="I182" i="5"/>
  <c r="H182" i="5"/>
  <c r="G182" i="5"/>
  <c r="F182" i="5"/>
  <c r="Q182" i="5" s="1"/>
  <c r="C182" i="5"/>
  <c r="L182" i="5" s="1"/>
  <c r="Q181" i="5"/>
  <c r="P181" i="5"/>
  <c r="O181" i="5"/>
  <c r="K181" i="5"/>
  <c r="J181" i="5"/>
  <c r="I181" i="5"/>
  <c r="H181" i="5"/>
  <c r="G181" i="5"/>
  <c r="F181" i="5"/>
  <c r="C181" i="5"/>
  <c r="P180" i="5"/>
  <c r="O180" i="5"/>
  <c r="K180" i="5"/>
  <c r="L180" i="5" s="1"/>
  <c r="J180" i="5"/>
  <c r="I180" i="5"/>
  <c r="H180" i="5"/>
  <c r="G180" i="5"/>
  <c r="F180" i="5"/>
  <c r="Q180" i="5" s="1"/>
  <c r="C180" i="5"/>
  <c r="P179" i="5"/>
  <c r="O179" i="5"/>
  <c r="K179" i="5"/>
  <c r="J179" i="5"/>
  <c r="I179" i="5"/>
  <c r="H179" i="5"/>
  <c r="G179" i="5"/>
  <c r="F179" i="5"/>
  <c r="Q179" i="5" s="1"/>
  <c r="C179" i="5"/>
  <c r="L179" i="5" s="1"/>
  <c r="P178" i="5"/>
  <c r="O178" i="5"/>
  <c r="K178" i="5"/>
  <c r="J178" i="5"/>
  <c r="I178" i="5"/>
  <c r="H178" i="5"/>
  <c r="G178" i="5"/>
  <c r="F178" i="5"/>
  <c r="Q178" i="5" s="1"/>
  <c r="C178" i="5"/>
  <c r="P177" i="5"/>
  <c r="O177" i="5"/>
  <c r="K177" i="5"/>
  <c r="J177" i="5"/>
  <c r="I177" i="5"/>
  <c r="H177" i="5"/>
  <c r="G177" i="5"/>
  <c r="F177" i="5"/>
  <c r="Q177" i="5" s="1"/>
  <c r="C177" i="5"/>
  <c r="L177" i="5" s="1"/>
  <c r="Q176" i="5"/>
  <c r="P176" i="5"/>
  <c r="O176" i="5"/>
  <c r="K176" i="5"/>
  <c r="J176" i="5"/>
  <c r="I176" i="5"/>
  <c r="H176" i="5"/>
  <c r="G176" i="5"/>
  <c r="F176" i="5"/>
  <c r="C176" i="5"/>
  <c r="L176" i="5" s="1"/>
  <c r="P175" i="5"/>
  <c r="O175" i="5"/>
  <c r="L175" i="5"/>
  <c r="K175" i="5"/>
  <c r="J175" i="5"/>
  <c r="I175" i="5"/>
  <c r="H175" i="5"/>
  <c r="G175" i="5"/>
  <c r="F175" i="5"/>
  <c r="Q175" i="5" s="1"/>
  <c r="C175" i="5"/>
  <c r="P174" i="5"/>
  <c r="O174" i="5"/>
  <c r="K174" i="5"/>
  <c r="L174" i="5" s="1"/>
  <c r="J174" i="5"/>
  <c r="I174" i="5"/>
  <c r="H174" i="5"/>
  <c r="G174" i="5"/>
  <c r="F174" i="5"/>
  <c r="Q174" i="5" s="1"/>
  <c r="C174" i="5"/>
  <c r="P173" i="5"/>
  <c r="O173" i="5"/>
  <c r="K173" i="5"/>
  <c r="J173" i="5"/>
  <c r="I173" i="5"/>
  <c r="H173" i="5"/>
  <c r="G173" i="5"/>
  <c r="F173" i="5"/>
  <c r="Q173" i="5" s="1"/>
  <c r="C173" i="5"/>
  <c r="L173" i="5" s="1"/>
  <c r="P172" i="5"/>
  <c r="O172" i="5"/>
  <c r="K172" i="5"/>
  <c r="J172" i="5"/>
  <c r="I172" i="5"/>
  <c r="H172" i="5"/>
  <c r="G172" i="5"/>
  <c r="F172" i="5"/>
  <c r="Q172" i="5" s="1"/>
  <c r="C172" i="5"/>
  <c r="L172" i="5" s="1"/>
  <c r="P171" i="5"/>
  <c r="O171" i="5"/>
  <c r="K171" i="5"/>
  <c r="J171" i="5"/>
  <c r="I171" i="5"/>
  <c r="H171" i="5"/>
  <c r="G171" i="5"/>
  <c r="F171" i="5"/>
  <c r="Q171" i="5" s="1"/>
  <c r="C171" i="5"/>
  <c r="P170" i="5"/>
  <c r="O170" i="5"/>
  <c r="K170" i="5"/>
  <c r="J170" i="5"/>
  <c r="I170" i="5"/>
  <c r="H170" i="5"/>
  <c r="G170" i="5"/>
  <c r="F170" i="5"/>
  <c r="Q170" i="5" s="1"/>
  <c r="C170" i="5"/>
  <c r="Q169" i="5"/>
  <c r="P169" i="5"/>
  <c r="O169" i="5"/>
  <c r="K169" i="5"/>
  <c r="J169" i="5"/>
  <c r="I169" i="5"/>
  <c r="H169" i="5"/>
  <c r="G169" i="5"/>
  <c r="F169" i="5"/>
  <c r="C169" i="5"/>
  <c r="P168" i="5"/>
  <c r="O168" i="5"/>
  <c r="L168" i="5"/>
  <c r="K168" i="5"/>
  <c r="J168" i="5"/>
  <c r="I168" i="5"/>
  <c r="H168" i="5"/>
  <c r="G168" i="5"/>
  <c r="F168" i="5"/>
  <c r="Q168" i="5" s="1"/>
  <c r="C168" i="5"/>
  <c r="P167" i="5"/>
  <c r="O167" i="5"/>
  <c r="K167" i="5"/>
  <c r="J167" i="5"/>
  <c r="I167" i="5"/>
  <c r="H167" i="5"/>
  <c r="G167" i="5"/>
  <c r="F167" i="5"/>
  <c r="Q167" i="5" s="1"/>
  <c r="C167" i="5"/>
  <c r="L167" i="5" s="1"/>
  <c r="P166" i="5"/>
  <c r="O166" i="5"/>
  <c r="K166" i="5"/>
  <c r="J166" i="5"/>
  <c r="I166" i="5"/>
  <c r="H166" i="5"/>
  <c r="G166" i="5"/>
  <c r="F166" i="5"/>
  <c r="Q166" i="5" s="1"/>
  <c r="C166" i="5"/>
  <c r="L166" i="5" s="1"/>
  <c r="P165" i="5"/>
  <c r="O165" i="5"/>
  <c r="K165" i="5"/>
  <c r="L165" i="5" s="1"/>
  <c r="J165" i="5"/>
  <c r="I165" i="5"/>
  <c r="H165" i="5"/>
  <c r="G165" i="5"/>
  <c r="F165" i="5"/>
  <c r="Q165" i="5" s="1"/>
  <c r="C165" i="5"/>
  <c r="Q164" i="5"/>
  <c r="P164" i="5"/>
  <c r="O164" i="5"/>
  <c r="K164" i="5"/>
  <c r="J164" i="5"/>
  <c r="I164" i="5"/>
  <c r="H164" i="5"/>
  <c r="G164" i="5"/>
  <c r="F164" i="5"/>
  <c r="C164" i="5"/>
  <c r="P163" i="5"/>
  <c r="O163" i="5"/>
  <c r="L163" i="5"/>
  <c r="K163" i="5"/>
  <c r="J163" i="5"/>
  <c r="I163" i="5"/>
  <c r="H163" i="5"/>
  <c r="G163" i="5"/>
  <c r="F163" i="5"/>
  <c r="Q163" i="5" s="1"/>
  <c r="C163" i="5"/>
  <c r="P162" i="5"/>
  <c r="O162" i="5"/>
  <c r="K162" i="5"/>
  <c r="J162" i="5"/>
  <c r="I162" i="5"/>
  <c r="H162" i="5"/>
  <c r="G162" i="5"/>
  <c r="F162" i="5"/>
  <c r="Q162" i="5" s="1"/>
  <c r="C162" i="5"/>
  <c r="Q161" i="5"/>
  <c r="P161" i="5"/>
  <c r="O161" i="5"/>
  <c r="K161" i="5"/>
  <c r="J161" i="5"/>
  <c r="I161" i="5"/>
  <c r="H161" i="5"/>
  <c r="G161" i="5"/>
  <c r="F161" i="5"/>
  <c r="C161" i="5"/>
  <c r="L161" i="5" s="1"/>
  <c r="P160" i="5"/>
  <c r="O160" i="5"/>
  <c r="K160" i="5"/>
  <c r="J160" i="5"/>
  <c r="I160" i="5"/>
  <c r="H160" i="5"/>
  <c r="G160" i="5"/>
  <c r="F160" i="5"/>
  <c r="Q160" i="5" s="1"/>
  <c r="C160" i="5"/>
  <c r="M159" i="5"/>
  <c r="D159" i="5"/>
  <c r="P158" i="5"/>
  <c r="O158" i="5"/>
  <c r="O159" i="5" s="1"/>
  <c r="K158" i="5"/>
  <c r="J158" i="5"/>
  <c r="I158" i="5"/>
  <c r="H158" i="5"/>
  <c r="G158" i="5"/>
  <c r="F158" i="5"/>
  <c r="Q158" i="5" s="1"/>
  <c r="C158" i="5"/>
  <c r="Q157" i="5"/>
  <c r="P157" i="5"/>
  <c r="P159" i="5" s="1"/>
  <c r="O157" i="5"/>
  <c r="K157" i="5"/>
  <c r="J157" i="5"/>
  <c r="J159" i="5" s="1"/>
  <c r="I157" i="5"/>
  <c r="H157" i="5"/>
  <c r="H159" i="5" s="1"/>
  <c r="G157" i="5"/>
  <c r="G159" i="5" s="1"/>
  <c r="F157" i="5"/>
  <c r="C157" i="5"/>
  <c r="Q150" i="5"/>
  <c r="L150" i="5"/>
  <c r="Q149" i="5"/>
  <c r="L149" i="5"/>
  <c r="Q148" i="5"/>
  <c r="L148" i="5"/>
  <c r="D148" i="5"/>
  <c r="Q147" i="5"/>
  <c r="L147" i="5"/>
  <c r="Q146" i="5"/>
  <c r="L146" i="5"/>
  <c r="Q145" i="5"/>
  <c r="L145" i="5"/>
  <c r="Q144" i="5"/>
  <c r="L144" i="5"/>
  <c r="D144" i="5"/>
  <c r="Q143" i="5"/>
  <c r="L143" i="5"/>
  <c r="Q142" i="5"/>
  <c r="L142" i="5"/>
  <c r="Q141" i="5"/>
  <c r="L141" i="5"/>
  <c r="Q140" i="5"/>
  <c r="L140" i="5"/>
  <c r="Q139" i="5"/>
  <c r="L139" i="5"/>
  <c r="D139" i="5"/>
  <c r="Q138" i="5"/>
  <c r="L138" i="5"/>
  <c r="Q137" i="5"/>
  <c r="L137" i="5"/>
  <c r="Q136" i="5"/>
  <c r="L136" i="5"/>
  <c r="Q135" i="5"/>
  <c r="L135" i="5"/>
  <c r="D135" i="5"/>
  <c r="Q134" i="5"/>
  <c r="L134" i="5"/>
  <c r="Q133" i="5"/>
  <c r="L133" i="5"/>
  <c r="Q132" i="5"/>
  <c r="L132" i="5"/>
  <c r="Q131" i="5"/>
  <c r="L131" i="5"/>
  <c r="Q130" i="5"/>
  <c r="L130" i="5"/>
  <c r="D130" i="5"/>
  <c r="Q129" i="5"/>
  <c r="L129" i="5"/>
  <c r="Q128" i="5"/>
  <c r="L128" i="5"/>
  <c r="Q127" i="5"/>
  <c r="L127" i="5"/>
  <c r="Q126" i="5"/>
  <c r="L126" i="5"/>
  <c r="D126" i="5"/>
  <c r="Q125" i="5"/>
  <c r="L125" i="5"/>
  <c r="Q124" i="5"/>
  <c r="L124" i="5"/>
  <c r="Q123" i="5"/>
  <c r="L123" i="5"/>
  <c r="Q122" i="5"/>
  <c r="L122" i="5"/>
  <c r="Q121" i="5"/>
  <c r="L121" i="5"/>
  <c r="D121" i="5"/>
  <c r="Q120" i="5"/>
  <c r="L120" i="5"/>
  <c r="Q119" i="5"/>
  <c r="L119" i="5"/>
  <c r="Q118" i="5"/>
  <c r="L118" i="5"/>
  <c r="Q117" i="5"/>
  <c r="L117" i="5"/>
  <c r="D117" i="5"/>
  <c r="Q116" i="5"/>
  <c r="L116" i="5"/>
  <c r="Q115" i="5"/>
  <c r="L115" i="5"/>
  <c r="Q114" i="5"/>
  <c r="L114" i="5"/>
  <c r="Q113" i="5"/>
  <c r="L113" i="5"/>
  <c r="D113" i="5"/>
  <c r="Q112" i="5"/>
  <c r="L112" i="5"/>
  <c r="Q111" i="5"/>
  <c r="L111" i="5"/>
  <c r="Q110" i="5"/>
  <c r="L110" i="5"/>
  <c r="Q109" i="5"/>
  <c r="L109" i="5"/>
  <c r="D109" i="5"/>
  <c r="Q108" i="5"/>
  <c r="P108" i="5"/>
  <c r="O108" i="5"/>
  <c r="K108" i="5"/>
  <c r="J108" i="5"/>
  <c r="I108" i="5"/>
  <c r="H108" i="5"/>
  <c r="G108" i="5"/>
  <c r="C108" i="5"/>
  <c r="D149" i="5" s="1"/>
  <c r="Q107" i="5"/>
  <c r="L107" i="5"/>
  <c r="Q106" i="5"/>
  <c r="L106" i="5"/>
  <c r="Q103" i="5"/>
  <c r="L103" i="5"/>
  <c r="Q102" i="5"/>
  <c r="L102" i="5"/>
  <c r="Q101" i="5"/>
  <c r="L101" i="5"/>
  <c r="Q100" i="5"/>
  <c r="L100" i="5"/>
  <c r="Q99" i="5"/>
  <c r="L99" i="5"/>
  <c r="Q98" i="5"/>
  <c r="L98" i="5"/>
  <c r="Q97" i="5"/>
  <c r="L97" i="5"/>
  <c r="Q96" i="5"/>
  <c r="L96" i="5"/>
  <c r="Q95" i="5"/>
  <c r="L95" i="5"/>
  <c r="Q94" i="5"/>
  <c r="L94" i="5"/>
  <c r="Q93" i="5"/>
  <c r="L93" i="5"/>
  <c r="Q92" i="5"/>
  <c r="L92" i="5"/>
  <c r="Q91" i="5"/>
  <c r="L91" i="5"/>
  <c r="Q90" i="5"/>
  <c r="L90" i="5"/>
  <c r="Q89" i="5"/>
  <c r="L89" i="5"/>
  <c r="Q88" i="5"/>
  <c r="L88" i="5"/>
  <c r="Q87" i="5"/>
  <c r="L87" i="5"/>
  <c r="Q86" i="5"/>
  <c r="L86" i="5"/>
  <c r="Q85" i="5"/>
  <c r="L85" i="5"/>
  <c r="Q84" i="5"/>
  <c r="L84" i="5"/>
  <c r="Q83" i="5"/>
  <c r="L83" i="5"/>
  <c r="Q82" i="5"/>
  <c r="L82" i="5"/>
  <c r="Q81" i="5"/>
  <c r="L81" i="5"/>
  <c r="Q80" i="5"/>
  <c r="L80" i="5"/>
  <c r="Q79" i="5"/>
  <c r="L79" i="5"/>
  <c r="Q78" i="5"/>
  <c r="L78" i="5"/>
  <c r="Q77" i="5"/>
  <c r="L77" i="5"/>
  <c r="Q76" i="5"/>
  <c r="L76" i="5"/>
  <c r="Q75" i="5"/>
  <c r="L75" i="5"/>
  <c r="Q74" i="5"/>
  <c r="L74" i="5"/>
  <c r="Q73" i="5"/>
  <c r="L73" i="5"/>
  <c r="Q72" i="5"/>
  <c r="L72" i="5"/>
  <c r="Q71" i="5"/>
  <c r="L71" i="5"/>
  <c r="Q70" i="5"/>
  <c r="L70" i="5"/>
  <c r="Q69" i="5"/>
  <c r="L69" i="5"/>
  <c r="Q68" i="5"/>
  <c r="L68" i="5"/>
  <c r="Q67" i="5"/>
  <c r="L67" i="5"/>
  <c r="Q66" i="5"/>
  <c r="L66" i="5"/>
  <c r="Q65" i="5"/>
  <c r="L65" i="5"/>
  <c r="Q64" i="5"/>
  <c r="L64" i="5"/>
  <c r="Q63" i="5"/>
  <c r="L63" i="5"/>
  <c r="Q62" i="5"/>
  <c r="L62" i="5"/>
  <c r="Q61" i="5"/>
  <c r="P61" i="5"/>
  <c r="O61" i="5"/>
  <c r="M61" i="5"/>
  <c r="K61" i="5"/>
  <c r="J61" i="5"/>
  <c r="I61" i="5"/>
  <c r="H61" i="5"/>
  <c r="G61" i="5"/>
  <c r="D61" i="5"/>
  <c r="C61" i="5"/>
  <c r="Q60" i="5"/>
  <c r="L60" i="5"/>
  <c r="Q59" i="5"/>
  <c r="L59" i="5"/>
  <c r="Q55" i="5"/>
  <c r="L55" i="5"/>
  <c r="Q54" i="5"/>
  <c r="L54" i="5"/>
  <c r="Q53" i="5"/>
  <c r="L53" i="5"/>
  <c r="Q52" i="5"/>
  <c r="L52" i="5"/>
  <c r="M52" i="5" s="1"/>
  <c r="Q51" i="5"/>
  <c r="L51" i="5"/>
  <c r="M51" i="5" s="1"/>
  <c r="Q50" i="5"/>
  <c r="M50" i="5"/>
  <c r="L50" i="5"/>
  <c r="Q49" i="5"/>
  <c r="L49" i="5"/>
  <c r="Q48" i="5"/>
  <c r="L48" i="5"/>
  <c r="Q47" i="5"/>
  <c r="L47" i="5"/>
  <c r="M47" i="5" s="1"/>
  <c r="Q46" i="5"/>
  <c r="L46" i="5"/>
  <c r="M46" i="5" s="1"/>
  <c r="Q45" i="5"/>
  <c r="L45" i="5"/>
  <c r="Q44" i="5"/>
  <c r="L44" i="5"/>
  <c r="Q43" i="5"/>
  <c r="L43" i="5"/>
  <c r="Q42" i="5"/>
  <c r="M42" i="5"/>
  <c r="L42" i="5"/>
  <c r="Q41" i="5"/>
  <c r="L41" i="5"/>
  <c r="M41" i="5" s="1"/>
  <c r="Q40" i="5"/>
  <c r="L40" i="5"/>
  <c r="Q39" i="5"/>
  <c r="L39" i="5"/>
  <c r="Q38" i="5"/>
  <c r="L38" i="5"/>
  <c r="M38" i="5" s="1"/>
  <c r="Q37" i="5"/>
  <c r="L37" i="5"/>
  <c r="Q36" i="5"/>
  <c r="L36" i="5"/>
  <c r="Q35" i="5"/>
  <c r="L35" i="5"/>
  <c r="Q34" i="5"/>
  <c r="L34" i="5"/>
  <c r="Q33" i="5"/>
  <c r="L33" i="5"/>
  <c r="Q32" i="5"/>
  <c r="L32" i="5"/>
  <c r="M32" i="5" s="1"/>
  <c r="Q31" i="5"/>
  <c r="L31" i="5"/>
  <c r="M31" i="5" s="1"/>
  <c r="Q30" i="5"/>
  <c r="L30" i="5"/>
  <c r="Q29" i="5"/>
  <c r="L29" i="5"/>
  <c r="M29" i="5" s="1"/>
  <c r="Q28" i="5"/>
  <c r="L28" i="5"/>
  <c r="M28" i="5" s="1"/>
  <c r="Q27" i="5"/>
  <c r="L27" i="5"/>
  <c r="Q26" i="5"/>
  <c r="L26" i="5"/>
  <c r="Q25" i="5"/>
  <c r="L25" i="5"/>
  <c r="M25" i="5" s="1"/>
  <c r="Q24" i="5"/>
  <c r="L24" i="5"/>
  <c r="Q23" i="5"/>
  <c r="L23" i="5"/>
  <c r="M23" i="5" s="1"/>
  <c r="Q22" i="5"/>
  <c r="L22" i="5"/>
  <c r="Q21" i="5"/>
  <c r="L21" i="5"/>
  <c r="M21" i="5" s="1"/>
  <c r="Q20" i="5"/>
  <c r="L20" i="5"/>
  <c r="M20" i="5" s="1"/>
  <c r="Q19" i="5"/>
  <c r="L19" i="5"/>
  <c r="M19" i="5" s="1"/>
  <c r="Q18" i="5"/>
  <c r="L18" i="5"/>
  <c r="Q17" i="5"/>
  <c r="L17" i="5"/>
  <c r="Q16" i="5"/>
  <c r="L16" i="5"/>
  <c r="M16" i="5" s="1"/>
  <c r="Q15" i="5"/>
  <c r="M15" i="5"/>
  <c r="L15" i="5"/>
  <c r="Q14" i="5"/>
  <c r="L14" i="5"/>
  <c r="M14" i="5" s="1"/>
  <c r="Q13" i="5"/>
  <c r="P13" i="5"/>
  <c r="O13" i="5"/>
  <c r="K13" i="5"/>
  <c r="J13" i="5"/>
  <c r="I13" i="5"/>
  <c r="H13" i="5"/>
  <c r="G13" i="5"/>
  <c r="C13" i="5"/>
  <c r="Q12" i="5"/>
  <c r="L12" i="5"/>
  <c r="Q11" i="5"/>
  <c r="L11" i="5"/>
  <c r="L13" i="5" s="1"/>
  <c r="M54" i="5" s="1"/>
  <c r="V77" i="4"/>
  <c r="S77" i="4"/>
  <c r="R77" i="4"/>
  <c r="P77" i="4"/>
  <c r="N77" i="4"/>
  <c r="L77" i="4"/>
  <c r="J77" i="4"/>
  <c r="I77" i="4"/>
  <c r="H77" i="4"/>
  <c r="G77" i="4"/>
  <c r="F77" i="4"/>
  <c r="X77" i="4" s="1"/>
  <c r="C77" i="4"/>
  <c r="V76" i="4"/>
  <c r="S76" i="4"/>
  <c r="R76" i="4"/>
  <c r="P76" i="4"/>
  <c r="N76" i="4"/>
  <c r="L76" i="4"/>
  <c r="J76" i="4"/>
  <c r="I76" i="4"/>
  <c r="H76" i="4"/>
  <c r="G76" i="4"/>
  <c r="F76" i="4"/>
  <c r="X76" i="4" s="1"/>
  <c r="C76" i="4"/>
  <c r="V75" i="4"/>
  <c r="S75" i="4"/>
  <c r="R75" i="4"/>
  <c r="P75" i="4"/>
  <c r="N75" i="4"/>
  <c r="L75" i="4"/>
  <c r="J75" i="4"/>
  <c r="I75" i="4"/>
  <c r="H75" i="4"/>
  <c r="G75" i="4"/>
  <c r="F75" i="4"/>
  <c r="X75" i="4" s="1"/>
  <c r="C75" i="4"/>
  <c r="V74" i="4"/>
  <c r="S74" i="4"/>
  <c r="R74" i="4"/>
  <c r="P74" i="4"/>
  <c r="N74" i="4"/>
  <c r="L74" i="4"/>
  <c r="J74" i="4"/>
  <c r="I74" i="4"/>
  <c r="H74" i="4"/>
  <c r="G74" i="4"/>
  <c r="F74" i="4"/>
  <c r="X74" i="4" s="1"/>
  <c r="C74" i="4"/>
  <c r="V73" i="4"/>
  <c r="S73" i="4"/>
  <c r="R73" i="4"/>
  <c r="P73" i="4"/>
  <c r="N73" i="4"/>
  <c r="L73" i="4"/>
  <c r="J73" i="4"/>
  <c r="I73" i="4"/>
  <c r="H73" i="4"/>
  <c r="G73" i="4"/>
  <c r="F73" i="4"/>
  <c r="X73" i="4" s="1"/>
  <c r="C73" i="4"/>
  <c r="V72" i="4"/>
  <c r="S72" i="4"/>
  <c r="R72" i="4"/>
  <c r="P72" i="4"/>
  <c r="N72" i="4"/>
  <c r="L72" i="4"/>
  <c r="J72" i="4"/>
  <c r="I72" i="4"/>
  <c r="H72" i="4"/>
  <c r="G72" i="4"/>
  <c r="F72" i="4"/>
  <c r="X72" i="4" s="1"/>
  <c r="C72" i="4"/>
  <c r="V71" i="4"/>
  <c r="S71" i="4"/>
  <c r="R71" i="4"/>
  <c r="P71" i="4"/>
  <c r="N71" i="4"/>
  <c r="L71" i="4"/>
  <c r="J71" i="4"/>
  <c r="I71" i="4"/>
  <c r="H71" i="4"/>
  <c r="G71" i="4"/>
  <c r="F71" i="4"/>
  <c r="X71" i="4" s="1"/>
  <c r="C71" i="4"/>
  <c r="V70" i="4"/>
  <c r="S70" i="4"/>
  <c r="R70" i="4"/>
  <c r="P70" i="4"/>
  <c r="N70" i="4"/>
  <c r="L70" i="4"/>
  <c r="J70" i="4"/>
  <c r="I70" i="4"/>
  <c r="H70" i="4"/>
  <c r="G70" i="4"/>
  <c r="F70" i="4"/>
  <c r="X70" i="4" s="1"/>
  <c r="C70" i="4"/>
  <c r="V69" i="4"/>
  <c r="S69" i="4"/>
  <c r="R69" i="4"/>
  <c r="P69" i="4"/>
  <c r="N69" i="4"/>
  <c r="L69" i="4"/>
  <c r="J69" i="4"/>
  <c r="I69" i="4"/>
  <c r="H69" i="4"/>
  <c r="G69" i="4"/>
  <c r="F69" i="4"/>
  <c r="X69" i="4" s="1"/>
  <c r="C69" i="4"/>
  <c r="V68" i="4"/>
  <c r="S68" i="4"/>
  <c r="R68" i="4"/>
  <c r="P68" i="4"/>
  <c r="N68" i="4"/>
  <c r="L68" i="4"/>
  <c r="J68" i="4"/>
  <c r="I68" i="4"/>
  <c r="H68" i="4"/>
  <c r="G68" i="4"/>
  <c r="F68" i="4"/>
  <c r="X68" i="4" s="1"/>
  <c r="C68" i="4"/>
  <c r="V66" i="4"/>
  <c r="S66" i="4"/>
  <c r="R66" i="4"/>
  <c r="P66" i="4"/>
  <c r="N66" i="4"/>
  <c r="L66" i="4"/>
  <c r="J66" i="4"/>
  <c r="I66" i="4"/>
  <c r="H66" i="4"/>
  <c r="G66" i="4"/>
  <c r="F66" i="4"/>
  <c r="X66" i="4" s="1"/>
  <c r="C66" i="4"/>
  <c r="V65" i="4"/>
  <c r="S65" i="4"/>
  <c r="R65" i="4"/>
  <c r="P65" i="4"/>
  <c r="N65" i="4"/>
  <c r="L65" i="4"/>
  <c r="J65" i="4"/>
  <c r="I65" i="4"/>
  <c r="H65" i="4"/>
  <c r="G65" i="4"/>
  <c r="F65" i="4"/>
  <c r="X65" i="4" s="1"/>
  <c r="C65" i="4"/>
  <c r="V64" i="4"/>
  <c r="S64" i="4"/>
  <c r="R64" i="4"/>
  <c r="P64" i="4"/>
  <c r="N64" i="4"/>
  <c r="L64" i="4"/>
  <c r="J64" i="4"/>
  <c r="I64" i="4"/>
  <c r="H64" i="4"/>
  <c r="G64" i="4"/>
  <c r="F64" i="4"/>
  <c r="X64" i="4" s="1"/>
  <c r="C64" i="4"/>
  <c r="V63" i="4"/>
  <c r="V67" i="4" s="1"/>
  <c r="S63" i="4"/>
  <c r="R63" i="4"/>
  <c r="P63" i="4"/>
  <c r="N63" i="4"/>
  <c r="L63" i="4"/>
  <c r="L67" i="4" s="1"/>
  <c r="J63" i="4"/>
  <c r="I63" i="4"/>
  <c r="H63" i="4"/>
  <c r="G63" i="4"/>
  <c r="F63" i="4"/>
  <c r="X63" i="4" s="1"/>
  <c r="C63" i="4"/>
  <c r="D75" i="4" s="1"/>
  <c r="X60" i="4"/>
  <c r="D60" i="4"/>
  <c r="X59" i="4"/>
  <c r="D59" i="4"/>
  <c r="X58" i="4"/>
  <c r="D58" i="4"/>
  <c r="X57" i="4"/>
  <c r="D57" i="4"/>
  <c r="X56" i="4"/>
  <c r="D56" i="4"/>
  <c r="X55" i="4"/>
  <c r="D55" i="4"/>
  <c r="X54" i="4"/>
  <c r="D54" i="4"/>
  <c r="X53" i="4"/>
  <c r="D53" i="4"/>
  <c r="X52" i="4"/>
  <c r="D52" i="4"/>
  <c r="X51" i="4"/>
  <c r="D51" i="4"/>
  <c r="V50" i="4"/>
  <c r="S50" i="4"/>
  <c r="R50" i="4"/>
  <c r="P50" i="4"/>
  <c r="N50" i="4"/>
  <c r="L50" i="4"/>
  <c r="J50" i="4"/>
  <c r="I50" i="4"/>
  <c r="H50" i="4"/>
  <c r="G50" i="4"/>
  <c r="F50" i="4"/>
  <c r="X50" i="4" s="1"/>
  <c r="C50" i="4"/>
  <c r="X49" i="4"/>
  <c r="X48" i="4"/>
  <c r="X47" i="4"/>
  <c r="X46" i="4"/>
  <c r="X43" i="4"/>
  <c r="D43" i="4"/>
  <c r="X42" i="4"/>
  <c r="D42" i="4"/>
  <c r="X41" i="4"/>
  <c r="D41" i="4"/>
  <c r="X40" i="4"/>
  <c r="D40" i="4"/>
  <c r="X39" i="4"/>
  <c r="D39" i="4"/>
  <c r="X38" i="4"/>
  <c r="D38" i="4"/>
  <c r="X37" i="4"/>
  <c r="D37" i="4"/>
  <c r="X36" i="4"/>
  <c r="D36" i="4"/>
  <c r="X35" i="4"/>
  <c r="D35" i="4"/>
  <c r="X34" i="4"/>
  <c r="D34" i="4"/>
  <c r="V33" i="4"/>
  <c r="R33" i="4"/>
  <c r="P33" i="4"/>
  <c r="N33" i="4"/>
  <c r="L33" i="4"/>
  <c r="J33" i="4"/>
  <c r="I33" i="4"/>
  <c r="H33" i="4"/>
  <c r="G33" i="4"/>
  <c r="F33" i="4"/>
  <c r="X33" i="4" s="1"/>
  <c r="C33" i="4"/>
  <c r="X32" i="4"/>
  <c r="X31" i="4"/>
  <c r="X30" i="4"/>
  <c r="X29" i="4"/>
  <c r="X26" i="4"/>
  <c r="D26" i="4"/>
  <c r="X25" i="4"/>
  <c r="D25" i="4"/>
  <c r="X24" i="4"/>
  <c r="D24" i="4"/>
  <c r="X23" i="4"/>
  <c r="D23" i="4"/>
  <c r="X22" i="4"/>
  <c r="D22" i="4"/>
  <c r="X21" i="4"/>
  <c r="D21" i="4"/>
  <c r="X20" i="4"/>
  <c r="D20" i="4"/>
  <c r="X19" i="4"/>
  <c r="D19" i="4"/>
  <c r="X18" i="4"/>
  <c r="D18" i="4"/>
  <c r="X17" i="4"/>
  <c r="D17" i="4"/>
  <c r="V16" i="4"/>
  <c r="S16" i="4"/>
  <c r="R16" i="4"/>
  <c r="P16" i="4"/>
  <c r="N16" i="4"/>
  <c r="L16" i="4"/>
  <c r="J16" i="4"/>
  <c r="I16" i="4"/>
  <c r="H16" i="4"/>
  <c r="G16" i="4"/>
  <c r="F16" i="4"/>
  <c r="X16" i="4" s="1"/>
  <c r="C16" i="4"/>
  <c r="X15" i="4"/>
  <c r="X14" i="4"/>
  <c r="X13" i="4"/>
  <c r="X12" i="4"/>
  <c r="V76" i="3"/>
  <c r="S76" i="3"/>
  <c r="R76" i="3"/>
  <c r="P76" i="3"/>
  <c r="N76" i="3"/>
  <c r="L76" i="3"/>
  <c r="J76" i="3"/>
  <c r="I76" i="3"/>
  <c r="H76" i="3"/>
  <c r="G76" i="3"/>
  <c r="F76" i="3"/>
  <c r="X76" i="3" s="1"/>
  <c r="C76" i="3"/>
  <c r="V75" i="3"/>
  <c r="S75" i="3"/>
  <c r="R75" i="3"/>
  <c r="P75" i="3"/>
  <c r="N75" i="3"/>
  <c r="L75" i="3"/>
  <c r="J75" i="3"/>
  <c r="I75" i="3"/>
  <c r="H75" i="3"/>
  <c r="G75" i="3"/>
  <c r="F75" i="3"/>
  <c r="X75" i="3" s="1"/>
  <c r="C75" i="3"/>
  <c r="V74" i="3"/>
  <c r="S74" i="3"/>
  <c r="R74" i="3"/>
  <c r="P74" i="3"/>
  <c r="N74" i="3"/>
  <c r="L74" i="3"/>
  <c r="J74" i="3"/>
  <c r="I74" i="3"/>
  <c r="H74" i="3"/>
  <c r="G74" i="3"/>
  <c r="F74" i="3"/>
  <c r="X74" i="3" s="1"/>
  <c r="C74" i="3"/>
  <c r="V73" i="3"/>
  <c r="S73" i="3"/>
  <c r="R73" i="3"/>
  <c r="P73" i="3"/>
  <c r="N73" i="3"/>
  <c r="L73" i="3"/>
  <c r="J73" i="3"/>
  <c r="I73" i="3"/>
  <c r="H73" i="3"/>
  <c r="G73" i="3"/>
  <c r="F73" i="3"/>
  <c r="X73" i="3" s="1"/>
  <c r="C73" i="3"/>
  <c r="X72" i="3"/>
  <c r="V72" i="3"/>
  <c r="S72" i="3"/>
  <c r="R72" i="3"/>
  <c r="P72" i="3"/>
  <c r="N72" i="3"/>
  <c r="L72" i="3"/>
  <c r="J72" i="3"/>
  <c r="I72" i="3"/>
  <c r="H72" i="3"/>
  <c r="G72" i="3"/>
  <c r="F72" i="3"/>
  <c r="C72" i="3"/>
  <c r="V71" i="3"/>
  <c r="S71" i="3"/>
  <c r="R71" i="3"/>
  <c r="P71" i="3"/>
  <c r="N71" i="3"/>
  <c r="L71" i="3"/>
  <c r="J71" i="3"/>
  <c r="I71" i="3"/>
  <c r="H71" i="3"/>
  <c r="G71" i="3"/>
  <c r="F71" i="3"/>
  <c r="X71" i="3" s="1"/>
  <c r="C71" i="3"/>
  <c r="V70" i="3"/>
  <c r="S70" i="3"/>
  <c r="R70" i="3"/>
  <c r="P70" i="3"/>
  <c r="N70" i="3"/>
  <c r="L70" i="3"/>
  <c r="J70" i="3"/>
  <c r="I70" i="3"/>
  <c r="H70" i="3"/>
  <c r="G70" i="3"/>
  <c r="F70" i="3"/>
  <c r="X70" i="3" s="1"/>
  <c r="C70" i="3"/>
  <c r="V69" i="3"/>
  <c r="S69" i="3"/>
  <c r="R69" i="3"/>
  <c r="P69" i="3"/>
  <c r="N69" i="3"/>
  <c r="L69" i="3"/>
  <c r="J69" i="3"/>
  <c r="I69" i="3"/>
  <c r="H69" i="3"/>
  <c r="G69" i="3"/>
  <c r="F69" i="3"/>
  <c r="X69" i="3" s="1"/>
  <c r="C69" i="3"/>
  <c r="V68" i="3"/>
  <c r="S68" i="3"/>
  <c r="R68" i="3"/>
  <c r="P68" i="3"/>
  <c r="N68" i="3"/>
  <c r="L68" i="3"/>
  <c r="J68" i="3"/>
  <c r="I68" i="3"/>
  <c r="H68" i="3"/>
  <c r="G68" i="3"/>
  <c r="F68" i="3"/>
  <c r="X68" i="3" s="1"/>
  <c r="C68" i="3"/>
  <c r="V67" i="3"/>
  <c r="S67" i="3"/>
  <c r="R67" i="3"/>
  <c r="P67" i="3"/>
  <c r="N67" i="3"/>
  <c r="L67" i="3"/>
  <c r="I67" i="3"/>
  <c r="H67" i="3"/>
  <c r="G67" i="3"/>
  <c r="F67" i="3"/>
  <c r="X67" i="3" s="1"/>
  <c r="C67" i="3"/>
  <c r="V65" i="3"/>
  <c r="S65" i="3"/>
  <c r="R65" i="3"/>
  <c r="P65" i="3"/>
  <c r="N65" i="3"/>
  <c r="L65" i="3"/>
  <c r="J65" i="3"/>
  <c r="I65" i="3"/>
  <c r="H65" i="3"/>
  <c r="G65" i="3"/>
  <c r="F65" i="3"/>
  <c r="X65" i="3" s="1"/>
  <c r="C65" i="3"/>
  <c r="V64" i="3"/>
  <c r="S64" i="3"/>
  <c r="R64" i="3"/>
  <c r="P64" i="3"/>
  <c r="N64" i="3"/>
  <c r="L64" i="3"/>
  <c r="J64" i="3"/>
  <c r="I64" i="3"/>
  <c r="H64" i="3"/>
  <c r="G64" i="3"/>
  <c r="F64" i="3"/>
  <c r="X64" i="3" s="1"/>
  <c r="C64" i="3"/>
  <c r="X63" i="3"/>
  <c r="V63" i="3"/>
  <c r="S63" i="3"/>
  <c r="R63" i="3"/>
  <c r="P63" i="3"/>
  <c r="N63" i="3"/>
  <c r="L63" i="3"/>
  <c r="J63" i="3"/>
  <c r="I63" i="3"/>
  <c r="H63" i="3"/>
  <c r="G63" i="3"/>
  <c r="F63" i="3"/>
  <c r="C63" i="3"/>
  <c r="V62" i="3"/>
  <c r="S62" i="3"/>
  <c r="R62" i="3"/>
  <c r="P62" i="3"/>
  <c r="N62" i="3"/>
  <c r="L62" i="3"/>
  <c r="J62" i="3"/>
  <c r="J66" i="3" s="1"/>
  <c r="I62" i="3"/>
  <c r="I66" i="3" s="1"/>
  <c r="H62" i="3"/>
  <c r="G62" i="3"/>
  <c r="F62" i="3"/>
  <c r="C62" i="3"/>
  <c r="D74" i="3" s="1"/>
  <c r="X59" i="3"/>
  <c r="D59" i="3"/>
  <c r="X58" i="3"/>
  <c r="D58" i="3"/>
  <c r="X57" i="3"/>
  <c r="D57" i="3"/>
  <c r="X56" i="3"/>
  <c r="D56" i="3"/>
  <c r="X55" i="3"/>
  <c r="D55" i="3"/>
  <c r="X54" i="3"/>
  <c r="D54" i="3"/>
  <c r="X53" i="3"/>
  <c r="D53" i="3"/>
  <c r="X52" i="3"/>
  <c r="D52" i="3"/>
  <c r="X51" i="3"/>
  <c r="D51" i="3"/>
  <c r="X50" i="3"/>
  <c r="D50" i="3"/>
  <c r="V49" i="3"/>
  <c r="S49" i="3"/>
  <c r="R49" i="3"/>
  <c r="P49" i="3"/>
  <c r="N49" i="3"/>
  <c r="L49" i="3"/>
  <c r="J49" i="3"/>
  <c r="I49" i="3"/>
  <c r="H49" i="3"/>
  <c r="G49" i="3"/>
  <c r="F49" i="3"/>
  <c r="X49" i="3" s="1"/>
  <c r="C49" i="3"/>
  <c r="X48" i="3"/>
  <c r="X47" i="3"/>
  <c r="X46" i="3"/>
  <c r="X45" i="3"/>
  <c r="X42" i="3"/>
  <c r="D42" i="3"/>
  <c r="X41" i="3"/>
  <c r="D41" i="3"/>
  <c r="X40" i="3"/>
  <c r="D40" i="3"/>
  <c r="X39" i="3"/>
  <c r="D39" i="3"/>
  <c r="X38" i="3"/>
  <c r="D38" i="3"/>
  <c r="X37" i="3"/>
  <c r="D37" i="3"/>
  <c r="X36" i="3"/>
  <c r="D36" i="3"/>
  <c r="X35" i="3"/>
  <c r="D35" i="3"/>
  <c r="X34" i="3"/>
  <c r="D34" i="3"/>
  <c r="X33" i="3"/>
  <c r="D33" i="3"/>
  <c r="V32" i="3"/>
  <c r="S32" i="3"/>
  <c r="R32" i="3"/>
  <c r="P32" i="3"/>
  <c r="N32" i="3"/>
  <c r="L32" i="3"/>
  <c r="J32" i="3"/>
  <c r="I32" i="3"/>
  <c r="H32" i="3"/>
  <c r="G32" i="3"/>
  <c r="F32" i="3"/>
  <c r="X32" i="3" s="1"/>
  <c r="C32" i="3"/>
  <c r="X31" i="3"/>
  <c r="X30" i="3"/>
  <c r="X29" i="3"/>
  <c r="X28" i="3"/>
  <c r="X25" i="3"/>
  <c r="D25" i="3"/>
  <c r="X24" i="3"/>
  <c r="D24" i="3"/>
  <c r="X23" i="3"/>
  <c r="D23" i="3"/>
  <c r="X22" i="3"/>
  <c r="D22" i="3"/>
  <c r="X21" i="3"/>
  <c r="D21" i="3"/>
  <c r="X20" i="3"/>
  <c r="D20" i="3"/>
  <c r="X19" i="3"/>
  <c r="D19" i="3"/>
  <c r="X18" i="3"/>
  <c r="D18" i="3"/>
  <c r="X17" i="3"/>
  <c r="D17" i="3"/>
  <c r="X16" i="3"/>
  <c r="D16" i="3"/>
  <c r="V15" i="3"/>
  <c r="S15" i="3"/>
  <c r="R15" i="3"/>
  <c r="Q15" i="3"/>
  <c r="O15" i="3"/>
  <c r="N15" i="3"/>
  <c r="M15" i="3"/>
  <c r="L15" i="3"/>
  <c r="K15" i="3"/>
  <c r="J15" i="3"/>
  <c r="I15" i="3"/>
  <c r="H15" i="3"/>
  <c r="G15" i="3"/>
  <c r="F15" i="3"/>
  <c r="X15" i="3" s="1"/>
  <c r="C15" i="3"/>
  <c r="X14" i="3"/>
  <c r="X13" i="3"/>
  <c r="X12" i="3"/>
  <c r="X11" i="3"/>
  <c r="S33" i="2"/>
  <c r="P33" i="2"/>
  <c r="N33" i="2"/>
  <c r="L33" i="2"/>
  <c r="J33" i="2"/>
  <c r="I33" i="2"/>
  <c r="H33" i="2"/>
  <c r="G33" i="2"/>
  <c r="F33" i="2"/>
  <c r="U33" i="2" s="1"/>
  <c r="C33" i="2"/>
  <c r="S32" i="2"/>
  <c r="P32" i="2"/>
  <c r="N32" i="2"/>
  <c r="L32" i="2"/>
  <c r="J32" i="2"/>
  <c r="I32" i="2"/>
  <c r="H32" i="2"/>
  <c r="G32" i="2"/>
  <c r="F32" i="2"/>
  <c r="U32" i="2" s="1"/>
  <c r="C32" i="2"/>
  <c r="S31" i="2"/>
  <c r="P31" i="2"/>
  <c r="N31" i="2"/>
  <c r="L31" i="2"/>
  <c r="J31" i="2"/>
  <c r="I31" i="2"/>
  <c r="H31" i="2"/>
  <c r="G31" i="2"/>
  <c r="F31" i="2"/>
  <c r="U31" i="2" s="1"/>
  <c r="C31" i="2"/>
  <c r="S30" i="2"/>
  <c r="P30" i="2"/>
  <c r="N30" i="2"/>
  <c r="L30" i="2"/>
  <c r="J30" i="2"/>
  <c r="I30" i="2"/>
  <c r="H30" i="2"/>
  <c r="G30" i="2"/>
  <c r="F30" i="2"/>
  <c r="U30" i="2" s="1"/>
  <c r="C30" i="2"/>
  <c r="U27" i="2"/>
  <c r="U26" i="2"/>
  <c r="U25" i="2"/>
  <c r="D25" i="2"/>
  <c r="D26" i="2" s="1"/>
  <c r="D27" i="2" s="1"/>
  <c r="U24" i="2"/>
  <c r="U21" i="2"/>
  <c r="U20" i="2"/>
  <c r="U19" i="2"/>
  <c r="D19" i="2"/>
  <c r="D20" i="2" s="1"/>
  <c r="D21" i="2" s="1"/>
  <c r="U18" i="2"/>
  <c r="U15" i="2"/>
  <c r="U14" i="2"/>
  <c r="U13" i="2"/>
  <c r="D13" i="2"/>
  <c r="D14" i="2" s="1"/>
  <c r="D15" i="2" s="1"/>
  <c r="U12" i="2"/>
  <c r="U32" i="1"/>
  <c r="S32" i="1"/>
  <c r="P32" i="1"/>
  <c r="N32" i="1"/>
  <c r="L32" i="1"/>
  <c r="J32" i="1"/>
  <c r="I32" i="1"/>
  <c r="H32" i="1"/>
  <c r="G32" i="1"/>
  <c r="F32" i="1"/>
  <c r="C32" i="1"/>
  <c r="U31" i="1"/>
  <c r="S31" i="1"/>
  <c r="P31" i="1"/>
  <c r="N31" i="1"/>
  <c r="L31" i="1"/>
  <c r="J31" i="1"/>
  <c r="I31" i="1"/>
  <c r="H31" i="1"/>
  <c r="G31" i="1"/>
  <c r="F31" i="1"/>
  <c r="C31" i="1"/>
  <c r="S30" i="1"/>
  <c r="P30" i="1"/>
  <c r="N30" i="1"/>
  <c r="L30" i="1"/>
  <c r="J30" i="1"/>
  <c r="I30" i="1"/>
  <c r="H30" i="1"/>
  <c r="G30" i="1"/>
  <c r="F30" i="1"/>
  <c r="U30" i="1" s="1"/>
  <c r="C30" i="1"/>
  <c r="S29" i="1"/>
  <c r="P29" i="1"/>
  <c r="N29" i="1"/>
  <c r="L29" i="1"/>
  <c r="J29" i="1"/>
  <c r="I29" i="1"/>
  <c r="H29" i="1"/>
  <c r="G29" i="1"/>
  <c r="F29" i="1"/>
  <c r="U29" i="1" s="1"/>
  <c r="C29" i="1"/>
  <c r="D32" i="1" s="1"/>
  <c r="U26" i="1"/>
  <c r="U25" i="1"/>
  <c r="U24" i="1"/>
  <c r="D24" i="1"/>
  <c r="D25" i="1" s="1"/>
  <c r="D26" i="1" s="1"/>
  <c r="U23" i="1"/>
  <c r="U20" i="1"/>
  <c r="U19" i="1"/>
  <c r="U18" i="1"/>
  <c r="D18" i="1"/>
  <c r="D19" i="1" s="1"/>
  <c r="D20" i="1" s="1"/>
  <c r="U17" i="1"/>
  <c r="U14" i="1"/>
  <c r="U13" i="1"/>
  <c r="U12" i="1"/>
  <c r="D12" i="1"/>
  <c r="D13" i="1" s="1"/>
  <c r="D14" i="1" s="1"/>
  <c r="U11" i="1"/>
  <c r="D55" i="6" l="1"/>
  <c r="M25" i="6"/>
  <c r="M29" i="6"/>
  <c r="L50" i="6"/>
  <c r="M59" i="6" s="1"/>
  <c r="M27" i="6"/>
  <c r="M31" i="6"/>
  <c r="M30" i="6"/>
  <c r="M24" i="6"/>
  <c r="M32" i="6"/>
  <c r="M37" i="6"/>
  <c r="M41" i="6"/>
  <c r="L56" i="6"/>
  <c r="M56" i="6" s="1"/>
  <c r="L57" i="6"/>
  <c r="L59" i="6"/>
  <c r="P67" i="4"/>
  <c r="K159" i="5"/>
  <c r="D54" i="6"/>
  <c r="K38" i="14"/>
  <c r="K42" i="14"/>
  <c r="G66" i="3"/>
  <c r="M22" i="5"/>
  <c r="M37" i="5"/>
  <c r="L61" i="5"/>
  <c r="M95" i="5" s="1"/>
  <c r="D110" i="5"/>
  <c r="D114" i="5"/>
  <c r="D118" i="5"/>
  <c r="M122" i="5"/>
  <c r="M131" i="5"/>
  <c r="M140" i="5"/>
  <c r="M149" i="5"/>
  <c r="M14" i="6"/>
  <c r="M18" i="6"/>
  <c r="K18" i="14"/>
  <c r="M82" i="5"/>
  <c r="D127" i="5"/>
  <c r="D136" i="5"/>
  <c r="D145" i="5"/>
  <c r="M38" i="6"/>
  <c r="M42" i="6"/>
  <c r="D53" i="6"/>
  <c r="D47" i="14"/>
  <c r="D123" i="5"/>
  <c r="M127" i="5"/>
  <c r="D132" i="5"/>
  <c r="D141" i="5"/>
  <c r="D150" i="5"/>
  <c r="K39" i="14"/>
  <c r="M62" i="5"/>
  <c r="M73" i="5"/>
  <c r="D102" i="5"/>
  <c r="D111" i="5"/>
  <c r="D115" i="5"/>
  <c r="D119" i="5"/>
  <c r="L158" i="5"/>
  <c r="L160" i="5"/>
  <c r="L170" i="5"/>
  <c r="L185" i="5"/>
  <c r="M15" i="6"/>
  <c r="M19" i="6"/>
  <c r="L52" i="6"/>
  <c r="M52" i="6" s="1"/>
  <c r="L58" i="6"/>
  <c r="D33" i="10"/>
  <c r="D75" i="3"/>
  <c r="D76" i="3"/>
  <c r="M33" i="5"/>
  <c r="M43" i="5"/>
  <c r="M48" i="5"/>
  <c r="M91" i="5"/>
  <c r="M115" i="5"/>
  <c r="M119" i="5"/>
  <c r="M128" i="5"/>
  <c r="M137" i="5"/>
  <c r="M146" i="5"/>
  <c r="M39" i="6"/>
  <c r="M43" i="6"/>
  <c r="D52" i="6"/>
  <c r="K19" i="14"/>
  <c r="I21" i="18"/>
  <c r="M148" i="5"/>
  <c r="L108" i="5"/>
  <c r="M121" i="5" s="1"/>
  <c r="D124" i="5"/>
  <c r="D133" i="5"/>
  <c r="D142" i="5"/>
  <c r="L164" i="5"/>
  <c r="D57" i="6"/>
  <c r="D32" i="10"/>
  <c r="K12" i="14"/>
  <c r="K36" i="14"/>
  <c r="N66" i="3"/>
  <c r="M24" i="5"/>
  <c r="M34" i="5"/>
  <c r="M39" i="5"/>
  <c r="M49" i="5"/>
  <c r="D112" i="5"/>
  <c r="D116" i="5"/>
  <c r="D120" i="5"/>
  <c r="M124" i="5"/>
  <c r="D129" i="5"/>
  <c r="M133" i="5"/>
  <c r="D138" i="5"/>
  <c r="M142" i="5"/>
  <c r="D147" i="5"/>
  <c r="M12" i="6"/>
  <c r="M16" i="6"/>
  <c r="M20" i="6"/>
  <c r="M26" i="6"/>
  <c r="D51" i="6"/>
  <c r="D38" i="10"/>
  <c r="K31" i="14"/>
  <c r="M130" i="5"/>
  <c r="R66" i="3"/>
  <c r="M112" i="5"/>
  <c r="M116" i="5"/>
  <c r="I159" i="5"/>
  <c r="L186" i="5"/>
  <c r="M36" i="6"/>
  <c r="M40" i="6"/>
  <c r="M44" i="6"/>
  <c r="D45" i="7"/>
  <c r="D37" i="10"/>
  <c r="M113" i="5"/>
  <c r="D33" i="2"/>
  <c r="M30" i="5"/>
  <c r="M40" i="5"/>
  <c r="M55" i="5"/>
  <c r="M125" i="5"/>
  <c r="L188" i="5"/>
  <c r="L194" i="5"/>
  <c r="D39" i="11"/>
  <c r="K13" i="14"/>
  <c r="F21" i="15"/>
  <c r="H21" i="19"/>
  <c r="H24" i="18"/>
  <c r="H25" i="18"/>
  <c r="I25" i="18" s="1"/>
  <c r="D49" i="14"/>
  <c r="K23" i="14"/>
  <c r="K27" i="14"/>
  <c r="K41" i="14"/>
  <c r="K43" i="14"/>
  <c r="D48" i="14"/>
  <c r="K24" i="14"/>
  <c r="J55" i="14"/>
  <c r="J51" i="14"/>
  <c r="K26" i="14"/>
  <c r="K15" i="14"/>
  <c r="K35" i="14"/>
  <c r="D51" i="14"/>
  <c r="K29" i="14"/>
  <c r="D54" i="14"/>
  <c r="D25" i="13"/>
  <c r="F39" i="13"/>
  <c r="J21" i="13"/>
  <c r="K41" i="13" s="1"/>
  <c r="G39" i="13"/>
  <c r="H39" i="13"/>
  <c r="J12" i="13"/>
  <c r="K14" i="13" s="1"/>
  <c r="D22" i="13"/>
  <c r="K15" i="13"/>
  <c r="K25" i="13"/>
  <c r="I39" i="13"/>
  <c r="C39" i="13"/>
  <c r="D40" i="13" s="1"/>
  <c r="J38" i="13"/>
  <c r="D24" i="13"/>
  <c r="D15" i="13"/>
  <c r="D24" i="12"/>
  <c r="D46" i="7"/>
  <c r="D47" i="7"/>
  <c r="D35" i="11"/>
  <c r="F45" i="8"/>
  <c r="F67" i="4"/>
  <c r="X67" i="4" s="1"/>
  <c r="D68" i="4"/>
  <c r="D69" i="4"/>
  <c r="D70" i="4"/>
  <c r="H67" i="4"/>
  <c r="J67" i="4"/>
  <c r="I67" i="4"/>
  <c r="D74" i="4"/>
  <c r="D76" i="4"/>
  <c r="R67" i="4"/>
  <c r="S67" i="4"/>
  <c r="D32" i="2"/>
  <c r="D31" i="2"/>
  <c r="M185" i="5"/>
  <c r="P66" i="3"/>
  <c r="M69" i="5"/>
  <c r="M78" i="5"/>
  <c r="M87" i="5"/>
  <c r="M96" i="5"/>
  <c r="D34" i="11"/>
  <c r="D38" i="11"/>
  <c r="D33" i="13"/>
  <c r="J30" i="13"/>
  <c r="D32" i="13"/>
  <c r="D34" i="13"/>
  <c r="D31" i="13"/>
  <c r="J40" i="13"/>
  <c r="S66" i="3"/>
  <c r="D55" i="5"/>
  <c r="D52" i="5"/>
  <c r="D49" i="5"/>
  <c r="D46" i="5"/>
  <c r="D43" i="5"/>
  <c r="D40" i="5"/>
  <c r="D37" i="5"/>
  <c r="D34" i="5"/>
  <c r="D31" i="5"/>
  <c r="D28" i="5"/>
  <c r="D25" i="5"/>
  <c r="D22" i="5"/>
  <c r="D19" i="5"/>
  <c r="D16" i="5"/>
  <c r="D54" i="5"/>
  <c r="D51" i="5"/>
  <c r="D48" i="5"/>
  <c r="D45" i="5"/>
  <c r="D42" i="5"/>
  <c r="D39" i="5"/>
  <c r="D36" i="5"/>
  <c r="D33" i="5"/>
  <c r="D30" i="5"/>
  <c r="D27" i="5"/>
  <c r="D24" i="5"/>
  <c r="D21" i="5"/>
  <c r="D18" i="5"/>
  <c r="D15" i="5"/>
  <c r="D53" i="5"/>
  <c r="D50" i="5"/>
  <c r="D47" i="5"/>
  <c r="D44" i="5"/>
  <c r="D41" i="5"/>
  <c r="D38" i="5"/>
  <c r="D35" i="5"/>
  <c r="D32" i="5"/>
  <c r="D29" i="5"/>
  <c r="D26" i="5"/>
  <c r="D23" i="5"/>
  <c r="D20" i="5"/>
  <c r="D17" i="5"/>
  <c r="D14" i="5"/>
  <c r="L169" i="5"/>
  <c r="V66" i="3"/>
  <c r="G67" i="4"/>
  <c r="M65" i="5"/>
  <c r="M74" i="5"/>
  <c r="M83" i="5"/>
  <c r="M92" i="5"/>
  <c r="M101" i="5"/>
  <c r="L181" i="5"/>
  <c r="D72" i="3"/>
  <c r="C66" i="3"/>
  <c r="M70" i="5"/>
  <c r="M79" i="5"/>
  <c r="M88" i="5"/>
  <c r="M97" i="5"/>
  <c r="F159" i="5"/>
  <c r="Q159" i="5" s="1"/>
  <c r="D37" i="11"/>
  <c r="X62" i="3"/>
  <c r="F66" i="3"/>
  <c r="X66" i="3" s="1"/>
  <c r="M66" i="5"/>
  <c r="M75" i="5"/>
  <c r="M84" i="5"/>
  <c r="M93" i="5"/>
  <c r="M102" i="5"/>
  <c r="L193" i="5"/>
  <c r="D48" i="8"/>
  <c r="D36" i="11"/>
  <c r="K23" i="13"/>
  <c r="H66" i="3"/>
  <c r="M71" i="5"/>
  <c r="M80" i="5"/>
  <c r="M89" i="5"/>
  <c r="M98" i="5"/>
  <c r="L53" i="6"/>
  <c r="M53" i="6" s="1"/>
  <c r="K43" i="13"/>
  <c r="N67" i="4"/>
  <c r="M17" i="5"/>
  <c r="M26" i="5"/>
  <c r="M35" i="5"/>
  <c r="M44" i="5"/>
  <c r="M53" i="5"/>
  <c r="M67" i="5"/>
  <c r="M76" i="5"/>
  <c r="M85" i="5"/>
  <c r="M94" i="5"/>
  <c r="M103" i="5"/>
  <c r="M150" i="5"/>
  <c r="M147" i="5"/>
  <c r="M144" i="5"/>
  <c r="M141" i="5"/>
  <c r="M138" i="5"/>
  <c r="M135" i="5"/>
  <c r="M132" i="5"/>
  <c r="M129" i="5"/>
  <c r="M126" i="5"/>
  <c r="M123" i="5"/>
  <c r="M120" i="5"/>
  <c r="M117" i="5"/>
  <c r="M114" i="5"/>
  <c r="M111" i="5"/>
  <c r="C159" i="5"/>
  <c r="D181" i="5" s="1"/>
  <c r="L157" i="5"/>
  <c r="L159" i="5" s="1"/>
  <c r="M192" i="5" s="1"/>
  <c r="L198" i="5"/>
  <c r="D70" i="3"/>
  <c r="M63" i="5"/>
  <c r="M72" i="5"/>
  <c r="M81" i="5"/>
  <c r="M90" i="5"/>
  <c r="M99" i="5"/>
  <c r="D69" i="3"/>
  <c r="L178" i="5"/>
  <c r="M39" i="13"/>
  <c r="D71" i="3"/>
  <c r="L66" i="3"/>
  <c r="M18" i="5"/>
  <c r="M27" i="5"/>
  <c r="M36" i="5"/>
  <c r="M45" i="5"/>
  <c r="M68" i="5"/>
  <c r="M77" i="5"/>
  <c r="M86" i="5"/>
  <c r="M134" i="5"/>
  <c r="M143" i="5"/>
  <c r="L190" i="5"/>
  <c r="D47" i="8"/>
  <c r="D33" i="11"/>
  <c r="K22" i="13"/>
  <c r="K17" i="14"/>
  <c r="K11" i="14"/>
  <c r="K14" i="14"/>
  <c r="D122" i="5"/>
  <c r="D125" i="5"/>
  <c r="D128" i="5"/>
  <c r="D131" i="5"/>
  <c r="D134" i="5"/>
  <c r="D137" i="5"/>
  <c r="D140" i="5"/>
  <c r="D143" i="5"/>
  <c r="D146" i="5"/>
  <c r="D188" i="5"/>
  <c r="D56" i="6"/>
  <c r="J42" i="13"/>
  <c r="K42" i="13" s="1"/>
  <c r="J48" i="14"/>
  <c r="D55" i="14"/>
  <c r="D71" i="4"/>
  <c r="D67" i="3"/>
  <c r="D73" i="3"/>
  <c r="D72" i="4"/>
  <c r="D25" i="18"/>
  <c r="D64" i="5"/>
  <c r="D67" i="5"/>
  <c r="D70" i="5"/>
  <c r="D73" i="5"/>
  <c r="D76" i="5"/>
  <c r="D79" i="5"/>
  <c r="D82" i="5"/>
  <c r="D85" i="5"/>
  <c r="D88" i="5"/>
  <c r="D91" i="5"/>
  <c r="D94" i="5"/>
  <c r="D97" i="5"/>
  <c r="D100" i="5"/>
  <c r="D103" i="5"/>
  <c r="L171" i="5"/>
  <c r="M171" i="5" s="1"/>
  <c r="L183" i="5"/>
  <c r="L195" i="5"/>
  <c r="L51" i="6"/>
  <c r="D58" i="6"/>
  <c r="K30" i="14"/>
  <c r="D53" i="14"/>
  <c r="D77" i="4"/>
  <c r="D68" i="3"/>
  <c r="C67" i="4"/>
  <c r="D73" i="4"/>
  <c r="D59" i="6"/>
  <c r="D13" i="13"/>
  <c r="D16" i="13"/>
  <c r="J46" i="14"/>
  <c r="K49" i="14" s="1"/>
  <c r="L162" i="5"/>
  <c r="L54" i="6"/>
  <c r="D50" i="14"/>
  <c r="D31" i="1"/>
  <c r="D62" i="5"/>
  <c r="D65" i="5"/>
  <c r="D68" i="5"/>
  <c r="D71" i="5"/>
  <c r="D74" i="5"/>
  <c r="D77" i="5"/>
  <c r="D80" i="5"/>
  <c r="D83" i="5"/>
  <c r="D86" i="5"/>
  <c r="D89" i="5"/>
  <c r="D92" i="5"/>
  <c r="D95" i="5"/>
  <c r="D98" i="5"/>
  <c r="D101" i="5"/>
  <c r="K25" i="14"/>
  <c r="K28" i="14"/>
  <c r="D30" i="1"/>
  <c r="K40" i="14"/>
  <c r="K37" i="14"/>
  <c r="D63" i="5"/>
  <c r="D66" i="5"/>
  <c r="D69" i="5"/>
  <c r="D72" i="5"/>
  <c r="D75" i="5"/>
  <c r="D78" i="5"/>
  <c r="D81" i="5"/>
  <c r="D84" i="5"/>
  <c r="D87" i="5"/>
  <c r="D90" i="5"/>
  <c r="D93" i="5"/>
  <c r="D96" i="5"/>
  <c r="D99" i="5"/>
  <c r="M58" i="6" l="1"/>
  <c r="M54" i="6"/>
  <c r="M51" i="6"/>
  <c r="M55" i="6"/>
  <c r="M57" i="6"/>
  <c r="K55" i="14"/>
  <c r="M168" i="5"/>
  <c r="M199" i="5"/>
  <c r="M187" i="5"/>
  <c r="M178" i="5"/>
  <c r="K24" i="13"/>
  <c r="M145" i="5"/>
  <c r="M139" i="5"/>
  <c r="D160" i="5"/>
  <c r="M118" i="5"/>
  <c r="M109" i="5"/>
  <c r="M175" i="5"/>
  <c r="K40" i="13"/>
  <c r="K13" i="13"/>
  <c r="M136" i="5"/>
  <c r="M110" i="5"/>
  <c r="M100" i="5"/>
  <c r="M162" i="5"/>
  <c r="M166" i="5"/>
  <c r="M193" i="5"/>
  <c r="M184" i="5"/>
  <c r="M64" i="5"/>
  <c r="K48" i="14"/>
  <c r="K54" i="14"/>
  <c r="K53" i="14"/>
  <c r="K47" i="14"/>
  <c r="K50" i="14"/>
  <c r="K52" i="14"/>
  <c r="K51" i="14"/>
  <c r="J39" i="13"/>
  <c r="K16" i="13"/>
  <c r="D43" i="13"/>
  <c r="D41" i="13"/>
  <c r="D42" i="13"/>
  <c r="D167" i="5"/>
  <c r="D191" i="5"/>
  <c r="D161" i="5"/>
  <c r="M181" i="5"/>
  <c r="D166" i="5"/>
  <c r="D200" i="5"/>
  <c r="D165" i="5"/>
  <c r="D171" i="5"/>
  <c r="M191" i="5"/>
  <c r="M196" i="5"/>
  <c r="M169" i="5"/>
  <c r="D199" i="5"/>
  <c r="D187" i="5"/>
  <c r="D175" i="5"/>
  <c r="D163" i="5"/>
  <c r="D198" i="5"/>
  <c r="D186" i="5"/>
  <c r="D174" i="5"/>
  <c r="D194" i="5"/>
  <c r="D182" i="5"/>
  <c r="D170" i="5"/>
  <c r="D190" i="5"/>
  <c r="D196" i="5"/>
  <c r="D184" i="5"/>
  <c r="D192" i="5"/>
  <c r="D172" i="5"/>
  <c r="D180" i="5"/>
  <c r="D168" i="5"/>
  <c r="D169" i="5"/>
  <c r="D176" i="5"/>
  <c r="D183" i="5"/>
  <c r="M163" i="5"/>
  <c r="D193" i="5"/>
  <c r="M197" i="5"/>
  <c r="M164" i="5"/>
  <c r="D195" i="5"/>
  <c r="K33" i="13"/>
  <c r="K34" i="13"/>
  <c r="K32" i="13"/>
  <c r="M160" i="5"/>
  <c r="D162" i="5"/>
  <c r="D189" i="5"/>
  <c r="M176" i="5"/>
  <c r="M170" i="5"/>
  <c r="M161" i="5"/>
  <c r="M189" i="5"/>
  <c r="M177" i="5"/>
  <c r="M182" i="5"/>
  <c r="M172" i="5"/>
  <c r="M195" i="5"/>
  <c r="M190" i="5"/>
  <c r="K31" i="13"/>
  <c r="D185" i="5"/>
  <c r="D173" i="5"/>
  <c r="M180" i="5"/>
  <c r="M188" i="5"/>
  <c r="M183" i="5"/>
  <c r="D177" i="5"/>
  <c r="M201" i="5"/>
  <c r="M179" i="5"/>
  <c r="M167" i="5"/>
  <c r="M186" i="5"/>
  <c r="M173" i="5"/>
  <c r="D164" i="5"/>
  <c r="D179" i="5"/>
  <c r="D178" i="5"/>
  <c r="M174" i="5"/>
  <c r="D197" i="5"/>
  <c r="M198" i="5"/>
  <c r="M165" i="5"/>
  <c r="M194" i="5"/>
  <c r="D201" i="5"/>
  <c r="M200" i="5"/>
</calcChain>
</file>

<file path=xl/sharedStrings.xml><?xml version="1.0" encoding="utf-8"?>
<sst xmlns="http://schemas.openxmlformats.org/spreadsheetml/2006/main" count="3376" uniqueCount="692">
  <si>
    <t>Saimniecisko īpašību novērtēšanas rezultāti ziemas rudziem 2022.gadā</t>
  </si>
  <si>
    <t>VCU trial results for winter rye in 2022</t>
  </si>
  <si>
    <r>
      <t>Ziemas rudzi  (</t>
    </r>
    <r>
      <rPr>
        <b/>
        <i/>
        <sz val="12"/>
        <rFont val="Calibri"/>
        <family val="2"/>
      </rPr>
      <t>Secale cereale L</t>
    </r>
    <r>
      <rPr>
        <b/>
        <sz val="12"/>
        <rFont val="Calibri"/>
        <family val="2"/>
      </rPr>
      <t>.</t>
    </r>
    <r>
      <rPr>
        <b/>
        <sz val="12"/>
        <rFont val="Calibri"/>
        <family val="2"/>
      </rPr>
      <t>)</t>
    </r>
    <r>
      <rPr>
        <i/>
        <sz val="12"/>
        <rFont val="Calibri"/>
        <family val="2"/>
      </rPr>
      <t xml:space="preserve"> </t>
    </r>
  </si>
  <si>
    <t xml:space="preserve">Nr. p. k. </t>
  </si>
  <si>
    <t>Šķirnes
Variety</t>
  </si>
  <si>
    <t>Raža
Yield</t>
  </si>
  <si>
    <t>Ziemcietība
Winterhardness</t>
  </si>
  <si>
    <t>Izturība pret veldri
Lodging</t>
  </si>
  <si>
    <t>Auga garums
Plant length</t>
  </si>
  <si>
    <t>Veģetācija perioda garums
Growing period</t>
  </si>
  <si>
    <t xml:space="preserve">Tilpummasa
Volume weight </t>
  </si>
  <si>
    <t>Proteīna saturs
Protein content</t>
  </si>
  <si>
    <t>1000 graudu masa
TKW</t>
  </si>
  <si>
    <t>Krišanas skaitlis
Falling number</t>
  </si>
  <si>
    <t>Nogatavošanās datums</t>
  </si>
  <si>
    <t>Novākšanas datums</t>
  </si>
  <si>
    <t>Cietes saturs
Starch content</t>
  </si>
  <si>
    <t>Kopējās balles
Total rating</t>
  </si>
  <si>
    <t xml:space="preserve"> t ha-1</t>
  </si>
  <si>
    <t>% no standarta
% from standard</t>
  </si>
  <si>
    <t>balles
rating</t>
  </si>
  <si>
    <t xml:space="preserve"> balles
rating</t>
  </si>
  <si>
    <t>cm</t>
  </si>
  <si>
    <t>dienas
days</t>
  </si>
  <si>
    <t>g L-1</t>
  </si>
  <si>
    <t>%</t>
  </si>
  <si>
    <t>g</t>
  </si>
  <si>
    <t>sek.
Seconds</t>
  </si>
  <si>
    <t>Maturity date</t>
  </si>
  <si>
    <t>Harvest date</t>
  </si>
  <si>
    <t>AREI Stendes pētniecības centrs (Institute of Agricultural resources and Ecomomics, Stende Research Center)</t>
  </si>
  <si>
    <t>KWS MAGNIFICO</t>
  </si>
  <si>
    <t>11.08.</t>
  </si>
  <si>
    <t>SU Elrond (HYH 315)</t>
  </si>
  <si>
    <t>SU Fenrir (HYH 322)</t>
  </si>
  <si>
    <t>AREI Priekuļu pētniecības centrs (Institute of Agricultural resources and Ecomomics, Priekuli Research Center)</t>
  </si>
  <si>
    <t>05.08.</t>
  </si>
  <si>
    <t>08.08.</t>
  </si>
  <si>
    <t>MPS "Pēterlauki" izmēģinājumu vieta "Višķi" (Training farm "Pēterlauki" trial place "Viškī")</t>
  </si>
  <si>
    <t>02.08.</t>
  </si>
  <si>
    <t>16.08.</t>
  </si>
  <si>
    <t>03.08.</t>
  </si>
  <si>
    <t>Vidēji (Average)</t>
  </si>
  <si>
    <t>Izmēģinājumu agrotehnika</t>
  </si>
  <si>
    <t>Izmēģinājums 2021/2022</t>
  </si>
  <si>
    <t>Stende</t>
  </si>
  <si>
    <t>Priekuļi</t>
  </si>
  <si>
    <t>Višķi</t>
  </si>
  <si>
    <t>Augsnes analīžu rezultāti</t>
  </si>
  <si>
    <t>Augsne</t>
  </si>
  <si>
    <t>VP, mS</t>
  </si>
  <si>
    <t>Pgv, mS</t>
  </si>
  <si>
    <t>Priekšaugs</t>
  </si>
  <si>
    <t>Āboliņš</t>
  </si>
  <si>
    <t>papuve</t>
  </si>
  <si>
    <t>Humusa saturs augsnē, %</t>
  </si>
  <si>
    <t>pH KCl</t>
  </si>
  <si>
    <r>
      <t>P</t>
    </r>
    <r>
      <rPr>
        <sz val="9"/>
        <rFont val="Calibri"/>
        <family val="2"/>
      </rPr>
      <t>2</t>
    </r>
    <r>
      <rPr>
        <sz val="9"/>
        <rFont val="Calibri"/>
        <family val="2"/>
      </rPr>
      <t>O</t>
    </r>
    <r>
      <rPr>
        <sz val="9"/>
        <rFont val="Calibri"/>
        <family val="2"/>
      </rPr>
      <t>5</t>
    </r>
    <r>
      <rPr>
        <sz val="9"/>
        <rFont val="Calibri"/>
        <family val="2"/>
      </rPr>
      <t xml:space="preserve"> mg kg </t>
    </r>
    <r>
      <rPr>
        <sz val="9"/>
        <rFont val="Calibri"/>
        <family val="2"/>
      </rPr>
      <t>-1</t>
    </r>
  </si>
  <si>
    <r>
      <t>K</t>
    </r>
    <r>
      <rPr>
        <sz val="9"/>
        <rFont val="Calibri"/>
        <family val="2"/>
      </rPr>
      <t>2</t>
    </r>
    <r>
      <rPr>
        <sz val="9"/>
        <rFont val="Calibri"/>
        <family val="2"/>
      </rPr>
      <t xml:space="preserve">O mg kg </t>
    </r>
    <r>
      <rPr>
        <sz val="9"/>
        <rFont val="Calibri"/>
        <family val="2"/>
      </rPr>
      <t>-1</t>
    </r>
  </si>
  <si>
    <r>
      <t>Izsēto sēklu skaits m</t>
    </r>
    <r>
      <rPr>
        <sz val="9"/>
        <rFont val="Calibri"/>
        <family val="2"/>
      </rPr>
      <t>2</t>
    </r>
  </si>
  <si>
    <r>
      <t>200 d.s. m</t>
    </r>
    <r>
      <rPr>
        <sz val="9"/>
        <rFont val="Calibri"/>
        <family val="2"/>
      </rPr>
      <t>2</t>
    </r>
  </si>
  <si>
    <t>Kodne</t>
  </si>
  <si>
    <t>Celest Trio (fludioksonils, 25 g L-1, difenokonazols, 25 g L-1, tebukonazols, 10 g L-1) 2.0 L t-1</t>
  </si>
  <si>
    <t>Sējas laiks</t>
  </si>
  <si>
    <t>16.09.2021.</t>
  </si>
  <si>
    <t>02.10.2021.</t>
  </si>
  <si>
    <t>Veģetācijas perioda beigas rudenī</t>
  </si>
  <si>
    <t>13.11.2021.</t>
  </si>
  <si>
    <t>14.11.2021.</t>
  </si>
  <si>
    <t>Veģetācijas atjaunošanās pavasarī</t>
  </si>
  <si>
    <t>18.04.2022.</t>
  </si>
  <si>
    <t>18.03.2022.</t>
  </si>
  <si>
    <t>08.08.2022.</t>
  </si>
  <si>
    <t>16.08.2022.</t>
  </si>
  <si>
    <t>Mēslojums deva, laiks</t>
  </si>
  <si>
    <t>N-P-K</t>
  </si>
  <si>
    <t xml:space="preserve">24-60-90 </t>
  </si>
  <si>
    <t>28.09.2021.</t>
  </si>
  <si>
    <t>20-52-52</t>
  </si>
  <si>
    <t>N</t>
  </si>
  <si>
    <t>N30-S7  75-17.5</t>
  </si>
  <si>
    <t>19.04.2022.</t>
  </si>
  <si>
    <t>N30-S7 36-8.4</t>
  </si>
  <si>
    <t>23.04.2022.</t>
  </si>
  <si>
    <t>NS 63-72</t>
  </si>
  <si>
    <t>N30-S7  60-14</t>
  </si>
  <si>
    <t>19.05.2022.</t>
  </si>
  <si>
    <t>N30-S7 39-9.1</t>
  </si>
  <si>
    <t>15.05.2022.</t>
  </si>
  <si>
    <t>NS 60-14</t>
  </si>
  <si>
    <t>N+S</t>
  </si>
  <si>
    <t>Augu aizsardzība</t>
  </si>
  <si>
    <t>Herbicīdi</t>
  </si>
  <si>
    <t>Komplet 0.5 L ha-1</t>
  </si>
  <si>
    <t>06.05.2022.</t>
  </si>
  <si>
    <t>Nuance 75 WG 15 g ha-1</t>
  </si>
  <si>
    <t>11.05.2022.</t>
  </si>
  <si>
    <t>Biathlon 4D 50g ha-1</t>
  </si>
  <si>
    <t>Inekticīds</t>
  </si>
  <si>
    <t>Augu augšanas regulators</t>
  </si>
  <si>
    <t>Cycocel 1.5 L ha-1</t>
  </si>
  <si>
    <t>Cycocel 1,5 L ha-1</t>
  </si>
  <si>
    <t>29.05.2022.</t>
  </si>
  <si>
    <t>Medax Max 0,5 kg ha-1</t>
  </si>
  <si>
    <t>Fungicīds</t>
  </si>
  <si>
    <t>11.05.2021.</t>
  </si>
  <si>
    <t>Priaxor 0.4 L ha-1</t>
  </si>
  <si>
    <t>Curbatur 0.4 L ha-1</t>
  </si>
  <si>
    <t>Priaxor 0.4.L ha-1</t>
  </si>
  <si>
    <t>Priaxor 0.5 L ha-1</t>
  </si>
  <si>
    <t>25.05.2022.</t>
  </si>
  <si>
    <t>17.06.2022.</t>
  </si>
  <si>
    <t>Curbatur 0.5 L ha-1</t>
  </si>
  <si>
    <t>Ārpussakņu mēslošanas līdzekļi</t>
  </si>
  <si>
    <t>Priaxor 0.5.L ha-1</t>
  </si>
  <si>
    <t>Yara Vita Gramitrel 1.5 L ha-1</t>
  </si>
  <si>
    <t>Yara Vita Gramitrel 1.0 L ha-1</t>
  </si>
  <si>
    <t>Vgv, mS</t>
  </si>
  <si>
    <t>Saimniecisko īpašību novērtēšanas rezultāti ziemas kviešiem 2022.gadā</t>
  </si>
  <si>
    <t>VCU trial results for winter wheat in 2022</t>
  </si>
  <si>
    <r>
      <t>Ziemas kvieši (</t>
    </r>
    <r>
      <rPr>
        <b/>
        <i/>
        <sz val="12"/>
        <rFont val="Calibri"/>
        <family val="2"/>
      </rPr>
      <t>Triticum aestivum L.</t>
    </r>
    <r>
      <rPr>
        <b/>
        <sz val="12"/>
        <rFont val="Calibri"/>
        <family val="2"/>
      </rPr>
      <t>)</t>
    </r>
  </si>
  <si>
    <t xml:space="preserve">Raža
Yield </t>
  </si>
  <si>
    <t xml:space="preserve">Ziemcietība
Winterhardness
</t>
  </si>
  <si>
    <t xml:space="preserve">Auga garums
Plant length </t>
  </si>
  <si>
    <t>Lipekļa saturs
Gluten</t>
  </si>
  <si>
    <r>
      <t>Sedimentācija (</t>
    </r>
    <r>
      <rPr>
        <i/>
        <sz val="11"/>
        <rFont val="Calibri"/>
        <family val="2"/>
      </rPr>
      <t>Zeleny indekss)
Sedimentation (Zeleny index)</t>
    </r>
  </si>
  <si>
    <t xml:space="preserve"> balles
rating </t>
  </si>
  <si>
    <t>cm3</t>
  </si>
  <si>
    <t>SKAGEN</t>
  </si>
  <si>
    <t>06.08.</t>
  </si>
  <si>
    <t>SW MAGNIFIK</t>
  </si>
  <si>
    <t>FREDIS</t>
  </si>
  <si>
    <t>28.07.</t>
  </si>
  <si>
    <t>EDVĪNS</t>
  </si>
  <si>
    <t>29.07.</t>
  </si>
  <si>
    <t>Vidēji standartiem</t>
  </si>
  <si>
    <t>F-13-94</t>
  </si>
  <si>
    <t>01.08.</t>
  </si>
  <si>
    <t>Hellfreda</t>
  </si>
  <si>
    <t>Achim</t>
  </si>
  <si>
    <t>Aspekt</t>
  </si>
  <si>
    <t>Etana</t>
  </si>
  <si>
    <t>SU Mangold</t>
  </si>
  <si>
    <t>KWS Imperium</t>
  </si>
  <si>
    <t>Bright</t>
  </si>
  <si>
    <t>Hyacinth</t>
  </si>
  <si>
    <t>Hymalaya</t>
  </si>
  <si>
    <t>09.08.</t>
  </si>
  <si>
    <t>10.08.</t>
  </si>
  <si>
    <t>04.08.</t>
  </si>
  <si>
    <t>16,08.</t>
  </si>
  <si>
    <t>Pēterlauki</t>
  </si>
  <si>
    <t>Skrīveri</t>
  </si>
  <si>
    <t>Vki,  M2</t>
  </si>
  <si>
    <t>velēnu podzolētā, mS</t>
  </si>
  <si>
    <t>Papuve</t>
  </si>
  <si>
    <r>
      <t>500 d.s. m</t>
    </r>
    <r>
      <rPr>
        <sz val="9"/>
        <rFont val="Calibri"/>
        <family val="2"/>
      </rPr>
      <t>2</t>
    </r>
  </si>
  <si>
    <r>
      <t>500 d.s.m</t>
    </r>
    <r>
      <rPr>
        <sz val="9"/>
        <rFont val="Calibri"/>
        <family val="2"/>
      </rPr>
      <t>2</t>
    </r>
  </si>
  <si>
    <r>
      <t>Celest Trio (fludioksonils, 25 g L-1, difenokonazols, 25 g L-1, tebukonazols, 10 g L-1) 2.0 L t</t>
    </r>
    <r>
      <rPr>
        <sz val="9"/>
        <rFont val="Calibri"/>
        <family val="2"/>
      </rPr>
      <t>-1</t>
    </r>
  </si>
  <si>
    <t>25.09.2021.</t>
  </si>
  <si>
    <t>16.11.2021.</t>
  </si>
  <si>
    <t>16.03.2022.</t>
  </si>
  <si>
    <t>21.03.2021.</t>
  </si>
  <si>
    <t>06.08.2022.</t>
  </si>
  <si>
    <t>20.09.2021.</t>
  </si>
  <si>
    <t>10-26-26 (20-52-52)</t>
  </si>
  <si>
    <t>23.03.2022.</t>
  </si>
  <si>
    <t>N21-S24 42-48</t>
  </si>
  <si>
    <t>28.03.2021.</t>
  </si>
  <si>
    <t>AN34.4 86</t>
  </si>
  <si>
    <t>13.05.2022.</t>
  </si>
  <si>
    <t>N30-S7 60-14</t>
  </si>
  <si>
    <t>N21-S24 31.5-36</t>
  </si>
  <si>
    <t>AN34.4  68.8</t>
  </si>
  <si>
    <t>24.05.2022.</t>
  </si>
  <si>
    <t>Biathlon 4D 50 g ha-1</t>
  </si>
  <si>
    <t>Augu augšanas regulātors</t>
  </si>
  <si>
    <t>05.05.2022.</t>
  </si>
  <si>
    <t>Cycocel 750 1.0 L ha-1</t>
  </si>
  <si>
    <t>Medax Max 0.5 kg ha-1</t>
  </si>
  <si>
    <t>Medax Max 0.5 L ha-1</t>
  </si>
  <si>
    <t>Insekticīdi</t>
  </si>
  <si>
    <t>Fungicīdi</t>
  </si>
  <si>
    <t xml:space="preserve">Priaxor 0.4 L ha-1 </t>
  </si>
  <si>
    <t xml:space="preserve">Curbatur 0.4 L ha-1 </t>
  </si>
  <si>
    <t>07.06.2022.</t>
  </si>
  <si>
    <t xml:space="preserve">Priaxor 0.5 L ha-1 </t>
  </si>
  <si>
    <t xml:space="preserve">Curbatur 0.5 L ha-1 </t>
  </si>
  <si>
    <t>YaraVita Gramitrel 1.5 L ha-1</t>
  </si>
  <si>
    <t>Yara Vita Gramitrel 1,0 L ha-1</t>
  </si>
  <si>
    <t>14.07.</t>
  </si>
  <si>
    <t>13.08.</t>
  </si>
  <si>
    <t>16.07.</t>
  </si>
  <si>
    <t>12.07.</t>
  </si>
  <si>
    <t>Izmēģinājums 2020/2021</t>
  </si>
  <si>
    <t>22.09.2020.</t>
  </si>
  <si>
    <t>25.11.2020.</t>
  </si>
  <si>
    <t>13.08.2021.</t>
  </si>
  <si>
    <t>10-26-26 (25-65-65)</t>
  </si>
  <si>
    <t>18.04.2021.</t>
  </si>
  <si>
    <t>20.05.2021.</t>
  </si>
  <si>
    <t>29.04.2021.</t>
  </si>
  <si>
    <t>Sekator OD 0.15 L ha-1</t>
  </si>
  <si>
    <t>28.04.2021.</t>
  </si>
  <si>
    <t>YaraVita Gramitrel 2.0 L ha-1</t>
  </si>
  <si>
    <t>Nitrophoska 20-20-20 2.0 kg ha-1</t>
  </si>
  <si>
    <t>YaraVita Thiotrac 2.0 L ha-1</t>
  </si>
  <si>
    <t>Saimniecisko īpašību novērtēšanas rezultāti ziemas rapša hibrīdiem 2022.gadā</t>
  </si>
  <si>
    <t>VCU trial results for WOSR in 2022</t>
  </si>
  <si>
    <r>
      <t>Ziemas rapsis (</t>
    </r>
    <r>
      <rPr>
        <b/>
        <i/>
        <sz val="12"/>
        <rFont val="Calibri"/>
        <family val="2"/>
      </rPr>
      <t>Brassica napus L.)</t>
    </r>
  </si>
  <si>
    <t>Sēklu raža
Yield</t>
  </si>
  <si>
    <t>Ziemcietības novērtējums Winterhardness rating Pavasarī izdzīvojušo augu skaits % salīdzinājumā ar rudens augu skaitu Number of surviving plants in spring compared to the number of autumn plants</t>
  </si>
  <si>
    <t>Eļļa sausnā
Oil in dry</t>
  </si>
  <si>
    <t>Eļļas raža sausnā
Oil yield in dry</t>
  </si>
  <si>
    <t>1000 sēklu masa
TKW</t>
  </si>
  <si>
    <t>Tilpummasa
Volume weight</t>
  </si>
  <si>
    <t xml:space="preserve">t ha-1 </t>
  </si>
  <si>
    <r>
      <t xml:space="preserve">LLU Mācību pētījumu saimniecība "Pēterlauki", Jelgavas novads, </t>
    </r>
    <r>
      <rPr>
        <b/>
        <sz val="11"/>
        <rFont val="Calibri"/>
        <family val="2"/>
      </rPr>
      <t>LUA Research and Study Farm “Pēterlauki”, district of Jelgava</t>
    </r>
  </si>
  <si>
    <t>VISBY</t>
  </si>
  <si>
    <t>SAFER</t>
  </si>
  <si>
    <t>Turbo (NPZ19234W11)</t>
  </si>
  <si>
    <t>Triathlon (NPZ19248W11)</t>
  </si>
  <si>
    <t>Matisse (RAP19239W11)</t>
  </si>
  <si>
    <t>Triple (RAP19251W11)</t>
  </si>
  <si>
    <t>Crocant (CWH520)</t>
  </si>
  <si>
    <t>DMH 532</t>
  </si>
  <si>
    <t>DMH 512</t>
  </si>
  <si>
    <t>MH 19HR1039</t>
  </si>
  <si>
    <t>MH 19JD1039</t>
  </si>
  <si>
    <t>MH 18PO1130</t>
  </si>
  <si>
    <t>NPZ18205W11 (Kasalla)</t>
  </si>
  <si>
    <t>RAP19232W11 (Trinidad)</t>
  </si>
  <si>
    <t>RAP18211W11 (Metropol)</t>
  </si>
  <si>
    <t>MH16JH248</t>
  </si>
  <si>
    <t>Herakles</t>
  </si>
  <si>
    <t>Akilah</t>
  </si>
  <si>
    <t>Crotora</t>
  </si>
  <si>
    <t>RAP 587</t>
  </si>
  <si>
    <t>Feliciano KWS</t>
  </si>
  <si>
    <t>Adelmo KWS</t>
  </si>
  <si>
    <t>Riccardo KWS</t>
  </si>
  <si>
    <t>Lauros KWS (H9171699)</t>
  </si>
  <si>
    <t>DK EXPANSION</t>
  </si>
  <si>
    <t>DK EXPIRO</t>
  </si>
  <si>
    <t>DK EXTIME</t>
  </si>
  <si>
    <t>DK EXPEDIENT</t>
  </si>
  <si>
    <t>DK Exima (CWH369)</t>
  </si>
  <si>
    <t>DK Exlevel</t>
  </si>
  <si>
    <t>DK Expat</t>
  </si>
  <si>
    <t>DK Exporter</t>
  </si>
  <si>
    <t>CWH 462</t>
  </si>
  <si>
    <t>DK Expectation</t>
  </si>
  <si>
    <t>DK EXCITED</t>
  </si>
  <si>
    <t>DK EXPRESSION</t>
  </si>
  <si>
    <t>DK Exsun</t>
  </si>
  <si>
    <t>DK Placid</t>
  </si>
  <si>
    <t>CWH 518</t>
  </si>
  <si>
    <t>DMH 513</t>
  </si>
  <si>
    <t>Puspunduri</t>
  </si>
  <si>
    <t>NPZ18221W13 (Tyrion)</t>
  </si>
  <si>
    <t>Messi (NPZ19249W13)</t>
  </si>
  <si>
    <t>DK Extremus</t>
  </si>
  <si>
    <t>AREI Stendes pētniecības centrs  (Institute of Agricultural resources and Ecomomics, Stende Research Center)</t>
  </si>
  <si>
    <t>LLU Zemkopības institūts Skrīveri (LUA  “Institute of Agriculture Reseach”, district of Aizkraukle)</t>
  </si>
  <si>
    <t>Izmēģinājumu rezultāti netika iegūti, jo vēlās sējas ietekmē, rapsi ļoti slikti sadīga rudenī un pavasarī tika pieņemts lēmums rapša izmēģinājumus norakstīt, nepietiekamas augu biezības un nezāļainības dēļ.</t>
  </si>
  <si>
    <t>Vgk, M2</t>
  </si>
  <si>
    <t>VpG, sM</t>
  </si>
  <si>
    <t>2,6</t>
  </si>
  <si>
    <t>3,9</t>
  </si>
  <si>
    <t>6,4</t>
  </si>
  <si>
    <t>Griķi zaļmēslojuma</t>
  </si>
  <si>
    <t>Hibrīdiem 70 d.s.m2</t>
  </si>
  <si>
    <r>
      <t>Hibrīdiem 60 d.s.m</t>
    </r>
    <r>
      <rPr>
        <sz val="9"/>
        <rFont val="Calibri"/>
        <family val="2"/>
      </rPr>
      <t>2</t>
    </r>
  </si>
  <si>
    <t>01.09.2021.</t>
  </si>
  <si>
    <t>24.08.2021.</t>
  </si>
  <si>
    <t>11.11.2021.</t>
  </si>
  <si>
    <t>17.11.2021.</t>
  </si>
  <si>
    <t>10.04.2022.</t>
  </si>
  <si>
    <t>09.08.2022.</t>
  </si>
  <si>
    <t>31.08.2021.</t>
  </si>
  <si>
    <t>8-20-30 (24-60-90)</t>
  </si>
  <si>
    <t>30.03.2022.</t>
  </si>
  <si>
    <t>Sulfan NS 24-6 48-12</t>
  </si>
  <si>
    <t>N30-S7 (75 - 17.5)</t>
  </si>
  <si>
    <t>14.04.2022.</t>
  </si>
  <si>
    <t>AN 34,4 (68)</t>
  </si>
  <si>
    <t>18.05.2022.</t>
  </si>
  <si>
    <t>NS 21-24 42-48</t>
  </si>
  <si>
    <t>29.04.2022.</t>
  </si>
  <si>
    <t>AS (N21-S24) 42-48</t>
  </si>
  <si>
    <t>20.05.2022.</t>
  </si>
  <si>
    <t>AN 34,4 (34,4)</t>
  </si>
  <si>
    <t xml:space="preserve">Augsnes kaļķošana </t>
  </si>
  <si>
    <t>02.05.2022.</t>
  </si>
  <si>
    <t>Galera 0,3 L ha-1</t>
  </si>
  <si>
    <t>Butizan Avant 2.5 L ha-1</t>
  </si>
  <si>
    <t>27.08.2021.</t>
  </si>
  <si>
    <t>Butisan Avant 2.5 L ha-1</t>
  </si>
  <si>
    <t>12.05.2022.</t>
  </si>
  <si>
    <t>Caryx 0,7 L ha-1</t>
  </si>
  <si>
    <t>Torex 0.3 L ha-1</t>
  </si>
  <si>
    <t>27.05.2022.</t>
  </si>
  <si>
    <t>Kaiso 50 EG 0,15 kg ha-1</t>
  </si>
  <si>
    <t>Decis Mega 0.15 L ha-1</t>
  </si>
  <si>
    <t>Pictor Activ 0.6 L ha-1</t>
  </si>
  <si>
    <t xml:space="preserve"> YaraVita® Bortrac 1.0 L ha-1</t>
  </si>
  <si>
    <t>10.05.2022.</t>
  </si>
  <si>
    <t>Kristalon (18-18-18) 4,0 kg ha-1</t>
  </si>
  <si>
    <t>Molibors 2,5 L ha-1</t>
  </si>
  <si>
    <t>YaraVita® Brassitrel PRO 1.5 L ha-1</t>
  </si>
  <si>
    <t>YaraVita® Brassitrel Pro 2.0 L ha-1</t>
  </si>
  <si>
    <t xml:space="preserve"> YaraVita® Bortrac 150 1.5 L ha-1</t>
  </si>
  <si>
    <t>Saimniecisko īpašību novērtēšanas rezultāti ziemas rapša CL hibrīdiem 2022.gadā</t>
  </si>
  <si>
    <t>VCU trial results for CL WOSR in 2022</t>
  </si>
  <si>
    <t>DK IMISTAR CL</t>
  </si>
  <si>
    <t>WRH 589 CL</t>
  </si>
  <si>
    <t>WRH 613 CL</t>
  </si>
  <si>
    <t>WRH 567 CL (Beatrix CL)</t>
  </si>
  <si>
    <t>RAP 587 CL</t>
  </si>
  <si>
    <t>DK Immortal CL</t>
  </si>
  <si>
    <t>DK Imove CL</t>
  </si>
  <si>
    <t>DK Importer</t>
  </si>
  <si>
    <t>CONTI CL (CWH 519)</t>
  </si>
  <si>
    <t>NPZ18227W23 (Colin CL)</t>
  </si>
  <si>
    <t>VpG, mS</t>
  </si>
  <si>
    <t>1.7-2.0</t>
  </si>
  <si>
    <t>5,9</t>
  </si>
  <si>
    <t>144-169</t>
  </si>
  <si>
    <t>140-183</t>
  </si>
  <si>
    <t>08.11.2021.</t>
  </si>
  <si>
    <t>Clamox 1.8 L ha-1</t>
  </si>
  <si>
    <t>23.09.2021.</t>
  </si>
  <si>
    <t>Clamox 2.0 L ha-1</t>
  </si>
  <si>
    <t>Dash 0.5 L ha-1</t>
  </si>
  <si>
    <t>Dash 1.0 L ha-1</t>
  </si>
  <si>
    <t>26.04.2022.</t>
  </si>
  <si>
    <t>Lontrel 600 0,2 L ha-1</t>
  </si>
  <si>
    <t>Saimniecisko īpašību novērtēšanas rezultāti vasaras kviešiem 2022.gadā</t>
  </si>
  <si>
    <t>VCU trial results for spring wheat in 2022</t>
  </si>
  <si>
    <r>
      <t>Vasaras kvieši (</t>
    </r>
    <r>
      <rPr>
        <b/>
        <i/>
        <sz val="12"/>
        <rFont val="Calibri"/>
        <family val="2"/>
      </rPr>
      <t>Triticum aestivum L.</t>
    </r>
    <r>
      <rPr>
        <b/>
        <sz val="12"/>
        <rFont val="Calibri"/>
        <family val="2"/>
      </rPr>
      <t>)</t>
    </r>
  </si>
  <si>
    <t>Veģetācijas perioda garums
Growing period</t>
  </si>
  <si>
    <r>
      <t>Sedimentācija (</t>
    </r>
    <r>
      <rPr>
        <i/>
        <sz val="11"/>
        <rFont val="Calibri"/>
        <family val="2"/>
      </rPr>
      <t>Zeleny indekss</t>
    </r>
    <r>
      <rPr>
        <sz val="11"/>
        <color theme="1"/>
        <rFont val="Calibri"/>
        <family val="2"/>
        <scheme val="minor"/>
      </rPr>
      <t>)
Sedimentation (Zeleny index)</t>
    </r>
  </si>
  <si>
    <t>sek.
Second</t>
  </si>
  <si>
    <t>Harvesting date</t>
  </si>
  <si>
    <t xml:space="preserve">ARABELLA </t>
  </si>
  <si>
    <t>15.08.</t>
  </si>
  <si>
    <t>25.08.</t>
  </si>
  <si>
    <t>CORNETTO</t>
  </si>
  <si>
    <t>SW180092</t>
  </si>
  <si>
    <t>SW180133</t>
  </si>
  <si>
    <t>24.08.</t>
  </si>
  <si>
    <t>29.08.</t>
  </si>
  <si>
    <t>26.08.</t>
  </si>
  <si>
    <t>KWS Carusum</t>
  </si>
  <si>
    <t>23.08.</t>
  </si>
  <si>
    <t>Raža izmēģinājuma vietā netika iegūta, jo cilvēkfaktora ietekmē, izmēģinājums tika nokults, bez ražas uzskaites, līdz ar to arī kvalitātes rādītāji netika iegūti.</t>
  </si>
  <si>
    <t>Izmēģinājums 2022</t>
  </si>
  <si>
    <t>Velēnu podzolētā,glejotā, sM</t>
  </si>
  <si>
    <t>PgV, mS</t>
  </si>
  <si>
    <t>vasaras mieži</t>
  </si>
  <si>
    <t>auzas</t>
  </si>
  <si>
    <t>7,1</t>
  </si>
  <si>
    <t>600 d.s. m2</t>
  </si>
  <si>
    <t>28.04.2022.</t>
  </si>
  <si>
    <t>27.04.2022.</t>
  </si>
  <si>
    <t>29.08.2022.</t>
  </si>
  <si>
    <t>45-45-45</t>
  </si>
  <si>
    <t>NS 21-24 (42-48)</t>
  </si>
  <si>
    <t>AN 34.4 (52)</t>
  </si>
  <si>
    <t>01.07.2022.</t>
  </si>
  <si>
    <t>05.07.2022.</t>
  </si>
  <si>
    <t>20.06.2022.</t>
  </si>
  <si>
    <t>MCPA 750 1 L ha-1</t>
  </si>
  <si>
    <t>Biathlon 4 D 0.06 g ha-1</t>
  </si>
  <si>
    <t>22.05.2022.</t>
  </si>
  <si>
    <t>Sekator OD 0,15 L ha-1</t>
  </si>
  <si>
    <t>Dash 0,5 L ha-1</t>
  </si>
  <si>
    <t>Medax Max 0,3 kg ha-1</t>
  </si>
  <si>
    <t>08.06.2022.</t>
  </si>
  <si>
    <t>27.06.2022.</t>
  </si>
  <si>
    <t>Magnija sulfāts 2,0 kg ha-1</t>
  </si>
  <si>
    <r>
      <t>600 d.s. m</t>
    </r>
    <r>
      <rPr>
        <sz val="9"/>
        <rFont val="Calibri"/>
        <family val="2"/>
      </rPr>
      <t>2</t>
    </r>
  </si>
  <si>
    <t>Saimniecisko īpašību novērtēšanas rezultāti vasaras kailgraudu miežiem 2022.gadā Bioloģiskajā audzēšanas sistēmā</t>
  </si>
  <si>
    <t>VCU trial results for spring barley in 2022 Organic system</t>
  </si>
  <si>
    <r>
      <t>Vasaras mieži  (</t>
    </r>
    <r>
      <rPr>
        <b/>
        <i/>
        <sz val="12"/>
        <rFont val="Calibri"/>
        <family val="2"/>
      </rPr>
      <t>Hordeum vulgare L.</t>
    </r>
    <r>
      <rPr>
        <b/>
        <sz val="12"/>
        <rFont val="Calibri"/>
        <family val="2"/>
      </rPr>
      <t>)</t>
    </r>
    <r>
      <rPr>
        <i/>
        <sz val="12"/>
        <rFont val="Calibri"/>
        <family val="2"/>
      </rPr>
      <t xml:space="preserve"> </t>
    </r>
  </si>
  <si>
    <t>Beta glikānu saturs</t>
  </si>
  <si>
    <t>Irbe</t>
  </si>
  <si>
    <t>19.08.</t>
  </si>
  <si>
    <t>AREI Viļānu pētniecības centrs  (Institute of Agricultural resources and Ecomomics, Vilanu Research Center)</t>
  </si>
  <si>
    <t>Viļāni</t>
  </si>
  <si>
    <t>Velēnu podzolētā, mS</t>
  </si>
  <si>
    <t>Velēnu podzolētā, glejotā, sM</t>
  </si>
  <si>
    <t>zaļmēslojums</t>
  </si>
  <si>
    <r>
      <t>450 d.s. m</t>
    </r>
    <r>
      <rPr>
        <sz val="9"/>
        <rFont val="Calibri"/>
        <family val="2"/>
      </rPr>
      <t>2</t>
    </r>
  </si>
  <si>
    <t>15.08.2022.</t>
  </si>
  <si>
    <t>Saimniecisko īpašību novērtēšanas rezultāti auzām 2022.gadā</t>
  </si>
  <si>
    <t>VCU trial results for oats in 2022</t>
  </si>
  <si>
    <r>
      <t>Auzas (</t>
    </r>
    <r>
      <rPr>
        <b/>
        <i/>
        <sz val="12"/>
        <rFont val="Calibri"/>
        <family val="2"/>
      </rPr>
      <t>Avena sativa L.</t>
    </r>
    <r>
      <rPr>
        <b/>
        <sz val="12"/>
        <rFont val="Calibri"/>
        <family val="2"/>
      </rPr>
      <t>)</t>
    </r>
  </si>
  <si>
    <t>Plēkšņainība
Cotent of husk</t>
  </si>
  <si>
    <t>Tauku saturs
Fat</t>
  </si>
  <si>
    <t>LAIMA</t>
  </si>
  <si>
    <t>SW171104</t>
  </si>
  <si>
    <t>Lion</t>
  </si>
  <si>
    <t>Apollon</t>
  </si>
  <si>
    <t>Poseidon</t>
  </si>
  <si>
    <t>Caddy</t>
  </si>
  <si>
    <t>Matty</t>
  </si>
  <si>
    <t>Vg-Pvg</t>
  </si>
  <si>
    <t>3,4</t>
  </si>
  <si>
    <t>6.0 - 6.4</t>
  </si>
  <si>
    <t>87-222</t>
  </si>
  <si>
    <t>139-182</t>
  </si>
  <si>
    <t>daudzgadīgie zālāji</t>
  </si>
  <si>
    <t>Kartupeļi</t>
  </si>
  <si>
    <r>
      <t>550 d.s. m</t>
    </r>
    <r>
      <rPr>
        <sz val="9"/>
        <rFont val="Calibri"/>
        <family val="2"/>
      </rPr>
      <t>2</t>
    </r>
  </si>
  <si>
    <t>19.08.2022.</t>
  </si>
  <si>
    <t>15-15-15 (45-45-45)</t>
  </si>
  <si>
    <t>AN 34,4 (52)</t>
  </si>
  <si>
    <t>10.06.2022.</t>
  </si>
  <si>
    <t>Biathlon 4D 0.06 kg ha-1</t>
  </si>
  <si>
    <t>Balaya 0,5 L ha-1</t>
  </si>
  <si>
    <t>Medax Max 0,4 kg ha-1</t>
  </si>
  <si>
    <t>Magnija sulfāts 2.0 kg ha-1</t>
  </si>
  <si>
    <t>Saimniecisko īpašību novērtēšanas rezultāti auzām 2022.gadā Bioloģiskajā audzēšanas sistēmā</t>
  </si>
  <si>
    <t>VCU trial results for oats in 2022 Organic system</t>
  </si>
  <si>
    <t>AREI Priekuļu pētniecības centrs  (Institute of Agricultural resources and Ecomomics, Priekuli Research Center)</t>
  </si>
  <si>
    <t>20.08.</t>
  </si>
  <si>
    <t>Velēnu podzolētā glejotā, sM</t>
  </si>
  <si>
    <t>griķi</t>
  </si>
  <si>
    <t>550 d.s. m2</t>
  </si>
  <si>
    <t>23.08.2022.</t>
  </si>
  <si>
    <t>Saimniecisko īpašību novērtēšanas rezultāti vasaras rapša hibrīdiem 2022.gadā</t>
  </si>
  <si>
    <t>VCU trial results for spring oil seed rape in 2022</t>
  </si>
  <si>
    <r>
      <t>Vasaras rapsis (</t>
    </r>
    <r>
      <rPr>
        <b/>
        <i/>
        <sz val="12"/>
        <rFont val="Calibri"/>
        <family val="2"/>
      </rPr>
      <t>Brassica napus L.)</t>
    </r>
  </si>
  <si>
    <t xml:space="preserve">Sēklu raža
Yield </t>
  </si>
  <si>
    <t>Eļļa sausnā
Oil dry</t>
  </si>
  <si>
    <t>Lakritz</t>
  </si>
  <si>
    <t>Performer</t>
  </si>
  <si>
    <t>DLE21828S11</t>
  </si>
  <si>
    <t>DLE22832S11</t>
  </si>
  <si>
    <t>LAVA</t>
  </si>
  <si>
    <t>LLU MPS "Pēterlauki"</t>
  </si>
  <si>
    <t>Vg, sMp2</t>
  </si>
  <si>
    <t>Pgv</t>
  </si>
  <si>
    <t>VpG,  sM</t>
  </si>
  <si>
    <t>vasaras kvieši</t>
  </si>
  <si>
    <t>Hibrīdiem 80 d.s. m2</t>
  </si>
  <si>
    <t>07.05.2022.</t>
  </si>
  <si>
    <t>26.09.2022.</t>
  </si>
  <si>
    <t>23.09.2022.</t>
  </si>
  <si>
    <t>N-P-K-S</t>
  </si>
  <si>
    <t>15-15-15 (90-90-90)</t>
  </si>
  <si>
    <t>NS 21-24 (32-36)</t>
  </si>
  <si>
    <t>06.06.2022.</t>
  </si>
  <si>
    <t>AN (34)</t>
  </si>
  <si>
    <t>AS 21-24</t>
  </si>
  <si>
    <t>Targa Super 1,0 L ha-1</t>
  </si>
  <si>
    <t>23.05.2022.</t>
  </si>
  <si>
    <t>Butisan Star 2.25 L ha-1</t>
  </si>
  <si>
    <t>Agil 1,5 L ha-1</t>
  </si>
  <si>
    <t>Avaunt 0.17 L ha-1</t>
  </si>
  <si>
    <t>Evure 0,2 L ha-1</t>
  </si>
  <si>
    <t>Decis Forte 0,075 L ha-1</t>
  </si>
  <si>
    <t>Avaunt 0,17 L ha-1</t>
  </si>
  <si>
    <t>Nexide CS 0,06 L ha-1</t>
  </si>
  <si>
    <t>08.07.2022.</t>
  </si>
  <si>
    <t>Ārpus sakņu mēslošanas līdzekļi</t>
  </si>
  <si>
    <t>YaraVita® Brassitrel PRO 2.0 L ha-1</t>
  </si>
  <si>
    <t>Bors 1 L ha-1</t>
  </si>
  <si>
    <t>Saimniecisko īpašību novērtēšanas rezultāti vasaras CL rapsim 2022.gadā</t>
  </si>
  <si>
    <t>VCU trial results for CL spring oil seed rape in 2022</t>
  </si>
  <si>
    <t>INV 110 CL</t>
  </si>
  <si>
    <t>DLE21829S21 CL (Character CL)</t>
  </si>
  <si>
    <t>DLE21830S21 CL</t>
  </si>
  <si>
    <t>DLE21831S21 CL (Chameleon CL)</t>
  </si>
  <si>
    <t>DLE22833S21 CL</t>
  </si>
  <si>
    <t>DLE22834S21 CL</t>
  </si>
  <si>
    <t>DLE22835S21 CL</t>
  </si>
  <si>
    <t>COLIBRI CL</t>
  </si>
  <si>
    <t>CAESAR CL</t>
  </si>
  <si>
    <t>CATMANDU CL</t>
  </si>
  <si>
    <r>
      <rPr>
        <sz val="9"/>
        <rFont val="Calibri"/>
        <family val="2"/>
      </rPr>
      <t>Hibrīdiem 80 d.s. m</t>
    </r>
    <r>
      <rPr>
        <sz val="9"/>
        <rFont val="Calibri"/>
        <family val="2"/>
      </rPr>
      <t>2</t>
    </r>
  </si>
  <si>
    <t>Cleravo 1,0 L ha-1</t>
  </si>
  <si>
    <t>19.05.2021.</t>
  </si>
  <si>
    <t>Bors 1,0 L ha-1</t>
  </si>
  <si>
    <r>
      <t>Airene (</t>
    </r>
    <r>
      <rPr>
        <b/>
        <i/>
        <sz val="12"/>
        <rFont val="Calibri"/>
        <family val="2"/>
      </rPr>
      <t>Lolium perenne L.</t>
    </r>
    <r>
      <rPr>
        <b/>
        <sz val="12"/>
        <rFont val="Calibri"/>
        <family val="2"/>
      </rPr>
      <t xml:space="preserve">) </t>
    </r>
  </si>
  <si>
    <t xml:space="preserve">Nr.p. k. </t>
  </si>
  <si>
    <t>Šķirnes</t>
  </si>
  <si>
    <t>Ziemcietība</t>
  </si>
  <si>
    <t>Visiem pļāvumiem kopā</t>
  </si>
  <si>
    <t>Pirmais pļāvums</t>
  </si>
  <si>
    <t>Otrais plāvums</t>
  </si>
  <si>
    <t>Trešais pļāvums</t>
  </si>
  <si>
    <t>Kopējās balles</t>
  </si>
  <si>
    <t>Zaļās masas raža</t>
  </si>
  <si>
    <t xml:space="preserve">Sausnas raža, </t>
  </si>
  <si>
    <t>Sausnas raža salīdzinājumā ar standartu</t>
  </si>
  <si>
    <t>Sausnas raža salīdzinājumā ar st.</t>
  </si>
  <si>
    <t>Kopproteīna saturs (sausnā) (N% x 6,25)</t>
  </si>
  <si>
    <t>Neitrāli skalotā kokšķiedras frakcija (NDF)</t>
  </si>
  <si>
    <t>Skābi skalotā kokšķiedras frakcija (ADF)</t>
  </si>
  <si>
    <t>NEL (sausnā)</t>
  </si>
  <si>
    <t>Augu garums</t>
  </si>
  <si>
    <t>Dienu sk. Līdz pirmajam pļāvumam</t>
  </si>
  <si>
    <t>Izturība pret veldri</t>
  </si>
  <si>
    <t>Sausnas saturs</t>
  </si>
  <si>
    <t>Sausnas raža</t>
  </si>
  <si>
    <t>balles</t>
  </si>
  <si>
    <t>t ha-1</t>
  </si>
  <si>
    <t>% sausnā</t>
  </si>
  <si>
    <t>MJ kg-1</t>
  </si>
  <si>
    <t>dienas</t>
  </si>
  <si>
    <t>1.</t>
  </si>
  <si>
    <t>2.</t>
  </si>
  <si>
    <t>Vidēji</t>
  </si>
  <si>
    <t>2.2 - 2.6</t>
  </si>
  <si>
    <t>Augsnes mehāniskais sastāvs</t>
  </si>
  <si>
    <t>Pvg, sM</t>
  </si>
  <si>
    <t>Vp, mS</t>
  </si>
  <si>
    <t>6.3 - 6.7</t>
  </si>
  <si>
    <t>227 - 239</t>
  </si>
  <si>
    <t>147 - 197</t>
  </si>
  <si>
    <t>28-70-105</t>
  </si>
  <si>
    <t>68 (AN)</t>
  </si>
  <si>
    <t>24-60-90</t>
  </si>
  <si>
    <t>34 (AN)</t>
  </si>
  <si>
    <t>04.06.2021.</t>
  </si>
  <si>
    <t>`</t>
  </si>
  <si>
    <t xml:space="preserve">Šķiedras kaņepes (Canabis sativa L. )               </t>
  </si>
  <si>
    <t>Stublāju raža</t>
  </si>
  <si>
    <t xml:space="preserve">Stublāju raža salīdzinājumā ar standartu  </t>
  </si>
  <si>
    <t xml:space="preserve">Šķiedras saturs </t>
  </si>
  <si>
    <t>Veģetācijas periods</t>
  </si>
  <si>
    <t>Auga garums</t>
  </si>
  <si>
    <t>Kopā balles</t>
  </si>
  <si>
    <t xml:space="preserve"> t ha-1</t>
  </si>
  <si>
    <t xml:space="preserve">balles </t>
  </si>
  <si>
    <t>Austa SK (KAN - 15)</t>
  </si>
  <si>
    <t>Vk, sM</t>
  </si>
  <si>
    <t>P2O5 mg kg -1</t>
  </si>
  <si>
    <t>K2O mg kg -1</t>
  </si>
  <si>
    <t>350 d.s. m2</t>
  </si>
  <si>
    <t>Vpg, sM</t>
  </si>
  <si>
    <t>Lupīna</t>
  </si>
  <si>
    <t>Griķi</t>
  </si>
  <si>
    <t>Izsēto sēklu skaits</t>
  </si>
  <si>
    <t>400 d.s. m2</t>
  </si>
  <si>
    <r>
      <t>Eļļas kaņepes (</t>
    </r>
    <r>
      <rPr>
        <b/>
        <i/>
        <sz val="11"/>
        <rFont val="Calibri"/>
        <family val="2"/>
      </rPr>
      <t>Canabis sativa</t>
    </r>
    <r>
      <rPr>
        <i/>
        <sz val="11"/>
        <rFont val="Calibri"/>
        <family val="2"/>
      </rPr>
      <t xml:space="preserve"> L. )               </t>
    </r>
  </si>
  <si>
    <t xml:space="preserve">t ha-1 </t>
  </si>
  <si>
    <t>Finola</t>
  </si>
  <si>
    <t>200 d.s. m2</t>
  </si>
  <si>
    <t>Pv1, sM</t>
  </si>
  <si>
    <t>ziemas rapsis</t>
  </si>
  <si>
    <t>18.09.2021.</t>
  </si>
  <si>
    <t>30-78-78</t>
  </si>
  <si>
    <t>12.04.2022.</t>
  </si>
  <si>
    <t>01.10.2021.</t>
  </si>
  <si>
    <t>Karate Zeon 0,2 L ha-1</t>
  </si>
  <si>
    <t>Cycocel 1.0 L ha-1</t>
  </si>
  <si>
    <t>11.08.2022.</t>
  </si>
  <si>
    <t>Izmēģinājums bez fungicīdu un augu augšanas regulatoru lietošanas</t>
  </si>
  <si>
    <t>VCU trial without fungicide and plant growth regulator use.</t>
  </si>
  <si>
    <t>NS 21-24 (63-72)</t>
  </si>
  <si>
    <t>NS 30-7 (60-14)</t>
  </si>
  <si>
    <t>Biathlon 4D 0.05 kg ha -1</t>
  </si>
  <si>
    <t>Cycocel  1.5 L ha-1</t>
  </si>
  <si>
    <t>27.09.2021.</t>
  </si>
  <si>
    <t>09.11.2021.</t>
  </si>
  <si>
    <t>3,5-10-15 (10,5-30-45)</t>
  </si>
  <si>
    <t>N 68 (AN)</t>
  </si>
  <si>
    <t>AN 34 (68)</t>
  </si>
  <si>
    <t>N-S (45-10)</t>
  </si>
  <si>
    <t>Kristalon 181-18-18 5 kg ha-1</t>
  </si>
  <si>
    <t>Kristalon 181-18-18 4 kg ha-1</t>
  </si>
  <si>
    <t>12.06.2022.</t>
  </si>
  <si>
    <t>AN 34 (34)</t>
  </si>
  <si>
    <t>Kristalon 18-18-18 4 kg ha-1</t>
  </si>
  <si>
    <t>Kristalon 18-18-18 5 kg ha-1</t>
  </si>
  <si>
    <t>Pv 1-K; mS</t>
  </si>
  <si>
    <t>54.-5.5</t>
  </si>
  <si>
    <t>1.-2.09.2021.</t>
  </si>
  <si>
    <t>25.08.2021.</t>
  </si>
  <si>
    <t>10-26-26 (30-78-78)</t>
  </si>
  <si>
    <t>N30-S7 (45 - 10)</t>
  </si>
  <si>
    <t>Axan NS 27-4 (27-4)</t>
  </si>
  <si>
    <t>07.09.2021.</t>
  </si>
  <si>
    <t>26.10.2021.</t>
  </si>
  <si>
    <t xml:space="preserve"> YaraVita® Kombiphos 1.5 L ha-1</t>
  </si>
  <si>
    <r>
      <t>Hibrīdiem 70 d.s.m</t>
    </r>
    <r>
      <rPr>
        <sz val="9"/>
        <rFont val="Calibri"/>
        <family val="2"/>
      </rPr>
      <t>2</t>
    </r>
  </si>
  <si>
    <t>02.09.2021.</t>
  </si>
  <si>
    <t>Izmēģinājums norakstīts</t>
  </si>
  <si>
    <t>12.08.2022.</t>
  </si>
  <si>
    <t>1.09.2021.</t>
  </si>
  <si>
    <t>25.08.2022.</t>
  </si>
  <si>
    <t>AS 31</t>
  </si>
  <si>
    <t>AS 50</t>
  </si>
  <si>
    <t>AS 32</t>
  </si>
  <si>
    <t>AS 47-51</t>
  </si>
  <si>
    <t>AS 31-32</t>
  </si>
  <si>
    <t>LBTU Mācību pētījumu saimniecība "Pēterlauki", Jelgavas novads, LBTU Research and Study Farm “Pēterlauki”, district of Jelgava</t>
  </si>
  <si>
    <t>LBTU Zemkopības zinātniskais institūts, Aizkraukles raj.  LBTU  “Institute of Agriculture Reseach”, district of Aizkraukle</t>
  </si>
  <si>
    <r>
      <t xml:space="preserve">LBTU Mācību pētījumu saimniecība "Pēterlauki", Jelgavas novads, </t>
    </r>
    <r>
      <rPr>
        <b/>
        <sz val="11"/>
        <rFont val="Calibri"/>
        <family val="2"/>
      </rPr>
      <t>LBTU Research and Study Farm “Pēterlauki”, district of Jelgava</t>
    </r>
  </si>
  <si>
    <t>LBTU Zemkopības institūts Skrīveri (LBTU  “Institute of Agriculture Reseach”, district of Aizkraukle)</t>
  </si>
  <si>
    <t>Kuļamība
Threshability</t>
  </si>
  <si>
    <t>Ziemas kvieši</t>
  </si>
  <si>
    <t>2.4-2.5</t>
  </si>
  <si>
    <t>15-15-15 (60-60-60)</t>
  </si>
  <si>
    <t>Nufarm MCPA 750 1,5 L ha-1</t>
  </si>
  <si>
    <t>04.07.2022.</t>
  </si>
  <si>
    <t>Karate Zeon 0,15 L ha-1</t>
  </si>
  <si>
    <t>13.06.2022. (AS 32)</t>
  </si>
  <si>
    <t>07.06.2022. (AS29)</t>
  </si>
  <si>
    <t>Medax Max 0,4 L ha-1</t>
  </si>
  <si>
    <t>6.0-6.4</t>
  </si>
  <si>
    <t>Ražu nokūla, bez uzskaites</t>
  </si>
  <si>
    <t>15.06.2022.</t>
  </si>
  <si>
    <t>N30-S7 (60-14)</t>
  </si>
  <si>
    <t>13.06.2022. (AS32)</t>
  </si>
  <si>
    <t xml:space="preserve">13.06.2022. </t>
  </si>
  <si>
    <t>AS 51</t>
  </si>
  <si>
    <t>04.07.2022. (AS 40-59)</t>
  </si>
  <si>
    <t>AREI Stendes pētniecības centrs  (Institute of Agricultural resources and Ecomomics, Stendes Research Center)</t>
  </si>
  <si>
    <t>25.04.2022.</t>
  </si>
  <si>
    <t>18.08.2022.</t>
  </si>
  <si>
    <t>18.08.</t>
  </si>
  <si>
    <t>Saimniecisko īpašību novērtēšanas rezultāti Speltas kviešiem 2022.gadā</t>
  </si>
  <si>
    <t>VCU trial results for Spelt in 2022</t>
  </si>
  <si>
    <r>
      <t>Speltas jeb plēkšņu kvieši (</t>
    </r>
    <r>
      <rPr>
        <b/>
        <i/>
        <sz val="12"/>
        <rFont val="Calibri"/>
        <family val="2"/>
      </rPr>
      <t>Triticum spelta L.</t>
    </r>
    <r>
      <rPr>
        <b/>
        <sz val="12"/>
        <rFont val="Calibri"/>
        <family val="2"/>
      </rPr>
      <t>)</t>
    </r>
  </si>
  <si>
    <t>Vif</t>
  </si>
  <si>
    <t>Gbx.09.47</t>
  </si>
  <si>
    <r>
      <t>250-300 d.s.m</t>
    </r>
    <r>
      <rPr>
        <sz val="9"/>
        <rFont val="Calibri"/>
        <family val="2"/>
      </rPr>
      <t>2</t>
    </r>
  </si>
  <si>
    <t>07.08.</t>
  </si>
  <si>
    <t>Vpg, mS</t>
  </si>
  <si>
    <t>sarkanais āboliņš</t>
  </si>
  <si>
    <t>04.10.2021.</t>
  </si>
  <si>
    <t>AE 31-32</t>
  </si>
  <si>
    <t>Ecēšana (harrowing)</t>
  </si>
  <si>
    <t>Saimniecisko īpašību novērtēšanas rezultāti Speltas kviešiem 2022.gadā Bioloģiskajā audzēšanas sistēmā</t>
  </si>
  <si>
    <t xml:space="preserve">VCU trial results for Spelt in 2022 Organic </t>
  </si>
  <si>
    <t>Saimniecisko īpašību novērtējums šķiedras kaņepēm 2022.gadā.</t>
  </si>
  <si>
    <t>VCU trial results for fiber hemp in 2022</t>
  </si>
  <si>
    <t>Vg, mS</t>
  </si>
  <si>
    <t>17.08.2022.</t>
  </si>
  <si>
    <t>06.09.2022.</t>
  </si>
  <si>
    <t>Saimniecisko īpašību novērtējums šķiedras kaņepēm 2022.gadā Bioloģiskajā audzēšanas sistēmā</t>
  </si>
  <si>
    <t>VCU trial results for fiber hemp in 2022 in Organic system</t>
  </si>
  <si>
    <t>LBTU Zemkopības institūts Skrīveri (LBTU “Institute of Agriculture Reseach”, district of Aizkraukle)</t>
  </si>
  <si>
    <t>Saimniecisko īpašību novērtējums eļļas kaņepēm 2022.gadā.</t>
  </si>
  <si>
    <t>VCU trial results for oil hemp in 2022</t>
  </si>
  <si>
    <t>Izmēģinājuma rezultāti netika iegūti, jo izmēģinājums, tika norakstīts pirms ražas iegūšanas, konstatējot nepilnības izmēģinājumu metodikas ievērošanā. Izmēģinājuma vieta neiesniedza arī atskaiti.</t>
  </si>
  <si>
    <t>Atskaite netika iesniegta</t>
  </si>
  <si>
    <t>Saimniecisko īpašību novērtējums eļļas kaņepēm 2022.gadā, Bioloģiskajā audzēšanas sistēmā</t>
  </si>
  <si>
    <t>VCU trial results for oil hemp in 2022, in Organic system</t>
  </si>
  <si>
    <t>10.10.2022.</t>
  </si>
  <si>
    <t>14.10.2022.</t>
  </si>
  <si>
    <t>Saimniecisko īpašību novērtējums kamolzālei 2022.gadā - pirmais gads</t>
  </si>
  <si>
    <t>VCU trial results for Lump grass in 2022 - first year</t>
  </si>
  <si>
    <t>KzM</t>
  </si>
  <si>
    <t>19.07.2022.</t>
  </si>
  <si>
    <t>Ceturtais pļāvums</t>
  </si>
  <si>
    <t>06.07.2022.</t>
  </si>
  <si>
    <t>18,06,2021.</t>
  </si>
  <si>
    <t>17.06.2021.</t>
  </si>
  <si>
    <t>15-62-108</t>
  </si>
  <si>
    <t>13.04.2022.</t>
  </si>
  <si>
    <t>24,05.;.06.07.; 01.09.2022.</t>
  </si>
  <si>
    <t>01.09.2022.</t>
  </si>
  <si>
    <t>10.09.2022.</t>
  </si>
  <si>
    <t>1500 d.s. m2</t>
  </si>
  <si>
    <t>25.05.; 20.06.;17.07.;25.08.2022.</t>
  </si>
  <si>
    <t>Bazagrāns 480 2.0 Lha-1</t>
  </si>
  <si>
    <t>Estet 600 e.k. 2.0 Lha-1</t>
  </si>
  <si>
    <t>01.07.2021.</t>
  </si>
  <si>
    <t>17.05.2022.</t>
  </si>
  <si>
    <t>Ranger XL 3,5 Lha-1</t>
  </si>
  <si>
    <t>60-60-60</t>
  </si>
  <si>
    <t>60 (N30-S7)</t>
  </si>
  <si>
    <t>PR-7445.3</t>
  </si>
  <si>
    <t xml:space="preserve">Izmēģinājumā iegūtie dati ņemami vērā tikai informatīvi, jo izmēģinājums neatbilda labas lauksaimniecības prakses nosacījumiem, līdz ar to iegūtā stublāju raža ļoti zema. </t>
  </si>
  <si>
    <t>Priekuļu 30</t>
  </si>
  <si>
    <t xml:space="preserve">Cosmos </t>
  </si>
  <si>
    <t>Cosmos</t>
  </si>
  <si>
    <t>Kaņepes šķiedras ieguvei tika novāktas ļoti vēlu, kas arī neatbilst kvalitatīvam šķiedras ieguves laikam saskaņā ar metodiku.</t>
  </si>
  <si>
    <t>Izmēģinājuma vietās netika noteikta kuļamība, kas ir saskaņā ar metodiku, līdz ar to ši rādītājs nav novērtēts!</t>
  </si>
  <si>
    <t>Veģetācijas periods garāks salīdzinot ar citām vietām saistīts ar meteoroloģiskajiem apstākļiem!</t>
  </si>
  <si>
    <t>SU Perspectiv (HYH 312)</t>
  </si>
  <si>
    <r>
      <t xml:space="preserve"> t ha</t>
    </r>
    <r>
      <rPr>
        <sz val="11"/>
        <rFont val="Calibri"/>
        <family val="2"/>
        <charset val="186"/>
      </rPr>
      <t>-1</t>
    </r>
  </si>
  <si>
    <t>KWS Granos (H9160195)</t>
  </si>
  <si>
    <t>Stendes Lote (ST 34591)</t>
  </si>
  <si>
    <t>DLE21827S11 (Lucius)</t>
  </si>
  <si>
    <t>LBTU Zemkopības institūts Skrīveri (LUA  “Institute of Agriculture Reseach”, district of Aizkraukle)</t>
  </si>
  <si>
    <t>Rodnik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</si>
</sst>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0"/>
      <color rgb="FFFF0000"/>
      <name val="Calibri"/>
      <family val="2"/>
    </font>
    <font>
      <sz val="10"/>
      <color rgb="FF222222"/>
      <name val="Verdana"/>
      <family val="2"/>
    </font>
    <font>
      <sz val="10"/>
      <color rgb="FF000000"/>
      <name val="Verdana"/>
      <family val="2"/>
    </font>
    <font>
      <sz val="9"/>
      <color rgb="FF00000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186"/>
    </font>
    <font>
      <sz val="1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C2D69B"/>
      </patternFill>
    </fill>
    <fill>
      <patternFill patternType="solid">
        <fgColor rgb="FFD6E3BC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5">
    <xf numFmtId="0" fontId="0" fillId="0" borderId="0" xfId="0"/>
    <xf numFmtId="0" fontId="7" fillId="0" borderId="0" xfId="0" applyFont="1"/>
    <xf numFmtId="0" fontId="10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/>
    <xf numFmtId="1" fontId="11" fillId="0" borderId="1" xfId="0" applyNumberFormat="1" applyFont="1" applyBorder="1" applyAlignment="1">
      <alignment horizontal="center"/>
    </xf>
    <xf numFmtId="1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1" fontId="8" fillId="0" borderId="0" xfId="0" applyNumberFormat="1" applyFont="1"/>
    <xf numFmtId="0" fontId="9" fillId="0" borderId="0" xfId="0" applyFont="1"/>
    <xf numFmtId="0" fontId="0" fillId="0" borderId="1" xfId="0" applyBorder="1"/>
    <xf numFmtId="0" fontId="13" fillId="0" borderId="0" xfId="0" applyFont="1"/>
    <xf numFmtId="0" fontId="0" fillId="3" borderId="1" xfId="0" applyFill="1" applyBorder="1" applyAlignment="1">
      <alignment horizontal="center"/>
    </xf>
    <xf numFmtId="0" fontId="13" fillId="0" borderId="5" xfId="0" applyFont="1" applyBorder="1"/>
    <xf numFmtId="0" fontId="13" fillId="0" borderId="1" xfId="0" applyFont="1" applyBorder="1"/>
    <xf numFmtId="0" fontId="7" fillId="0" borderId="1" xfId="0" applyFont="1" applyBorder="1"/>
    <xf numFmtId="0" fontId="13" fillId="0" borderId="3" xfId="0" applyFont="1" applyBorder="1"/>
    <xf numFmtId="0" fontId="13" fillId="0" borderId="1" xfId="0" applyFont="1" applyBorder="1" applyAlignment="1">
      <alignment horizontal="center"/>
    </xf>
    <xf numFmtId="0" fontId="7" fillId="0" borderId="9" xfId="0" applyFont="1" applyBorder="1"/>
    <xf numFmtId="0" fontId="9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11" xfId="0" applyBorder="1"/>
    <xf numFmtId="164" fontId="8" fillId="0" borderId="11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/>
    <xf numFmtId="0" fontId="19" fillId="0" borderId="3" xfId="0" applyFont="1" applyBorder="1"/>
    <xf numFmtId="0" fontId="13" fillId="0" borderId="6" xfId="0" applyFont="1" applyBorder="1" applyAlignment="1">
      <alignment horizontal="center"/>
    </xf>
    <xf numFmtId="0" fontId="18" fillId="0" borderId="1" xfId="0" applyFont="1" applyBorder="1"/>
    <xf numFmtId="0" fontId="16" fillId="0" borderId="1" xfId="0" applyFont="1" applyBorder="1"/>
    <xf numFmtId="0" fontId="13" fillId="2" borderId="1" xfId="0" applyFont="1" applyFill="1" applyBorder="1"/>
    <xf numFmtId="0" fontId="22" fillId="0" borderId="1" xfId="0" applyFont="1" applyBorder="1"/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5" fillId="0" borderId="0" xfId="0" applyFont="1"/>
    <xf numFmtId="0" fontId="18" fillId="0" borderId="4" xfId="0" applyFont="1" applyBorder="1"/>
    <xf numFmtId="0" fontId="11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" fontId="11" fillId="3" borderId="2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8" fillId="4" borderId="1" xfId="0" applyFont="1" applyFill="1" applyBorder="1"/>
    <xf numFmtId="2" fontId="8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/>
    <xf numFmtId="0" fontId="11" fillId="5" borderId="1" xfId="0" applyFont="1" applyFill="1" applyBorder="1"/>
    <xf numFmtId="2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1" fontId="11" fillId="5" borderId="2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0" borderId="4" xfId="0" applyFont="1" applyBorder="1"/>
    <xf numFmtId="0" fontId="7" fillId="0" borderId="6" xfId="0" applyFont="1" applyBorder="1"/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3" xfId="0" applyFont="1" applyBorder="1"/>
    <xf numFmtId="0" fontId="24" fillId="0" borderId="0" xfId="0" applyFont="1"/>
    <xf numFmtId="0" fontId="11" fillId="0" borderId="0" xfId="0" applyFont="1" applyAlignment="1">
      <alignment vertical="center"/>
    </xf>
    <xf numFmtId="0" fontId="8" fillId="0" borderId="11" xfId="0" applyFont="1" applyBorder="1"/>
    <xf numFmtId="0" fontId="11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8" fillId="6" borderId="0" xfId="0" applyFont="1" applyFill="1"/>
    <xf numFmtId="0" fontId="11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1" fontId="1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1" fontId="17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0" fillId="0" borderId="0" xfId="0" applyFont="1"/>
    <xf numFmtId="0" fontId="13" fillId="0" borderId="9" xfId="0" applyFont="1" applyBorder="1"/>
    <xf numFmtId="14" fontId="18" fillId="0" borderId="1" xfId="0" applyNumberFormat="1" applyFont="1" applyBorder="1"/>
    <xf numFmtId="14" fontId="0" fillId="0" borderId="0" xfId="0" applyNumberFormat="1"/>
    <xf numFmtId="14" fontId="13" fillId="0" borderId="1" xfId="0" applyNumberFormat="1" applyFont="1" applyBorder="1"/>
    <xf numFmtId="0" fontId="27" fillId="0" borderId="0" xfId="0" applyFont="1"/>
    <xf numFmtId="0" fontId="2" fillId="0" borderId="27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18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8" fillId="0" borderId="22" xfId="0" applyFont="1" applyBorder="1" applyAlignment="1">
      <alignment horizontal="center" wrapText="1"/>
    </xf>
    <xf numFmtId="0" fontId="28" fillId="0" borderId="18" xfId="0" applyFont="1" applyBorder="1" applyAlignment="1">
      <alignment horizontal="center"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9" fillId="0" borderId="4" xfId="0" applyFont="1" applyBorder="1"/>
    <xf numFmtId="0" fontId="29" fillId="0" borderId="9" xfId="0" applyFont="1" applyBorder="1"/>
    <xf numFmtId="0" fontId="28" fillId="0" borderId="12" xfId="0" applyFont="1" applyBorder="1" applyAlignment="1">
      <alignment horizontal="center" wrapText="1"/>
    </xf>
    <xf numFmtId="164" fontId="28" fillId="0" borderId="12" xfId="0" applyNumberFormat="1" applyFont="1" applyBorder="1" applyAlignment="1">
      <alignment horizontal="center" wrapText="1"/>
    </xf>
    <xf numFmtId="164" fontId="28" fillId="0" borderId="13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164" fontId="28" fillId="0" borderId="0" xfId="0" applyNumberFormat="1" applyFont="1" applyAlignment="1">
      <alignment horizontal="center" wrapText="1"/>
    </xf>
    <xf numFmtId="0" fontId="29" fillId="0" borderId="4" xfId="0" applyFont="1" applyBorder="1" applyAlignment="1">
      <alignment horizontal="center"/>
    </xf>
    <xf numFmtId="164" fontId="29" fillId="0" borderId="9" xfId="0" applyNumberFormat="1" applyFont="1" applyBorder="1"/>
    <xf numFmtId="0" fontId="15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28" fillId="0" borderId="13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1" fontId="28" fillId="0" borderId="13" xfId="0" applyNumberFormat="1" applyFont="1" applyBorder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164" fontId="28" fillId="0" borderId="0" xfId="0" applyNumberFormat="1" applyFont="1" applyAlignment="1">
      <alignment horizontal="center" vertical="top" wrapText="1"/>
    </xf>
    <xf numFmtId="1" fontId="28" fillId="0" borderId="0" xfId="0" applyNumberFormat="1" applyFont="1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0" fontId="31" fillId="0" borderId="0" xfId="0" applyFont="1" applyAlignment="1">
      <alignment vertical="center"/>
    </xf>
    <xf numFmtId="2" fontId="28" fillId="0" borderId="12" xfId="0" applyNumberFormat="1" applyFont="1" applyBorder="1" applyAlignment="1">
      <alignment horizontal="center" wrapText="1"/>
    </xf>
    <xf numFmtId="1" fontId="28" fillId="0" borderId="12" xfId="0" applyNumberFormat="1" applyFont="1" applyBorder="1" applyAlignment="1">
      <alignment horizontal="center" wrapText="1"/>
    </xf>
    <xf numFmtId="0" fontId="28" fillId="0" borderId="12" xfId="0" applyFont="1" applyBorder="1" applyAlignment="1">
      <alignment horizontal="center" vertical="top" wrapText="1"/>
    </xf>
    <xf numFmtId="1" fontId="28" fillId="0" borderId="12" xfId="0" applyNumberFormat="1" applyFont="1" applyBorder="1" applyAlignment="1">
      <alignment horizontal="center" vertical="top" wrapText="1"/>
    </xf>
    <xf numFmtId="164" fontId="28" fillId="0" borderId="12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wrapText="1"/>
    </xf>
    <xf numFmtId="2" fontId="28" fillId="0" borderId="0" xfId="0" applyNumberFormat="1" applyFont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33" fillId="0" borderId="0" xfId="0" applyFont="1" applyAlignment="1">
      <alignment vertical="center"/>
    </xf>
    <xf numFmtId="164" fontId="18" fillId="0" borderId="1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2" fontId="15" fillId="0" borderId="0" xfId="0" applyNumberFormat="1" applyFont="1"/>
    <xf numFmtId="1" fontId="15" fillId="0" borderId="0" xfId="0" applyNumberFormat="1" applyFont="1"/>
    <xf numFmtId="0" fontId="15" fillId="0" borderId="11" xfId="0" applyFont="1" applyBorder="1"/>
    <xf numFmtId="0" fontId="30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/>
    <xf numFmtId="0" fontId="23" fillId="0" borderId="1" xfId="0" applyFont="1" applyBorder="1" applyAlignment="1">
      <alignment horizontal="center"/>
    </xf>
    <xf numFmtId="0" fontId="15" fillId="5" borderId="1" xfId="0" applyFont="1" applyFill="1" applyBorder="1"/>
    <xf numFmtId="0" fontId="15" fillId="5" borderId="1" xfId="0" applyFont="1" applyFill="1" applyBorder="1" applyAlignment="1">
      <alignment horizontal="left"/>
    </xf>
    <xf numFmtId="2" fontId="15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1" fontId="30" fillId="5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64" fontId="15" fillId="0" borderId="0" xfId="0" applyNumberFormat="1" applyFont="1"/>
    <xf numFmtId="1" fontId="15" fillId="5" borderId="1" xfId="0" applyNumberFormat="1" applyFont="1" applyFill="1" applyBorder="1" applyAlignment="1">
      <alignment horizontal="center"/>
    </xf>
    <xf numFmtId="0" fontId="12" fillId="0" borderId="0" xfId="0" applyFont="1"/>
    <xf numFmtId="1" fontId="9" fillId="5" borderId="1" xfId="0" applyNumberFormat="1" applyFont="1" applyFill="1" applyBorder="1" applyAlignment="1">
      <alignment horizontal="center"/>
    </xf>
    <xf numFmtId="1" fontId="24" fillId="3" borderId="1" xfId="0" applyNumberFormat="1" applyFont="1" applyFill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6" fillId="0" borderId="0" xfId="0" applyFont="1"/>
    <xf numFmtId="0" fontId="34" fillId="0" borderId="0" xfId="0" applyFont="1"/>
    <xf numFmtId="1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7" borderId="0" xfId="0" applyFill="1"/>
    <xf numFmtId="0" fontId="8" fillId="7" borderId="1" xfId="0" applyFont="1" applyFill="1" applyBorder="1"/>
    <xf numFmtId="2" fontId="8" fillId="7" borderId="1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164" fontId="17" fillId="7" borderId="1" xfId="0" applyNumberFormat="1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/>
    </xf>
    <xf numFmtId="1" fontId="17" fillId="7" borderId="1" xfId="0" applyNumberFormat="1" applyFont="1" applyFill="1" applyBorder="1" applyAlignment="1">
      <alignment horizontal="center" vertical="center" wrapText="1"/>
    </xf>
    <xf numFmtId="1" fontId="8" fillId="7" borderId="6" xfId="0" applyNumberFormat="1" applyFont="1" applyFill="1" applyBorder="1" applyAlignment="1">
      <alignment horizontal="center"/>
    </xf>
    <xf numFmtId="0" fontId="8" fillId="7" borderId="0" xfId="0" applyFont="1" applyFill="1"/>
    <xf numFmtId="0" fontId="0" fillId="7" borderId="1" xfId="0" applyFill="1" applyBorder="1"/>
    <xf numFmtId="0" fontId="0" fillId="0" borderId="8" xfId="0" applyBorder="1"/>
    <xf numFmtId="0" fontId="0" fillId="0" borderId="7" xfId="0" applyBorder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5" fillId="0" borderId="1" xfId="0" applyFont="1" applyBorder="1"/>
    <xf numFmtId="0" fontId="36" fillId="0" borderId="3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vertical="center"/>
    </xf>
    <xf numFmtId="0" fontId="36" fillId="7" borderId="2" xfId="0" applyFont="1" applyFill="1" applyBorder="1" applyAlignment="1">
      <alignment vertical="center"/>
    </xf>
    <xf numFmtId="0" fontId="36" fillId="7" borderId="8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0" fontId="36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6" fillId="0" borderId="5" xfId="0" applyFont="1" applyBorder="1" applyAlignment="1">
      <alignment horizontal="left" vertical="center" wrapText="1"/>
    </xf>
    <xf numFmtId="0" fontId="36" fillId="7" borderId="5" xfId="0" applyFont="1" applyFill="1" applyBorder="1" applyAlignment="1">
      <alignment vertical="center"/>
    </xf>
    <xf numFmtId="0" fontId="36" fillId="7" borderId="1" xfId="0" applyFont="1" applyFill="1" applyBorder="1" applyAlignment="1">
      <alignment vertical="center"/>
    </xf>
    <xf numFmtId="0" fontId="36" fillId="0" borderId="16" xfId="0" applyFont="1" applyBorder="1" applyAlignment="1">
      <alignment vertical="center"/>
    </xf>
    <xf numFmtId="0" fontId="36" fillId="0" borderId="37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9" fillId="0" borderId="4" xfId="0" applyFont="1" applyBorder="1"/>
    <xf numFmtId="0" fontId="37" fillId="0" borderId="1" xfId="0" applyFont="1" applyBorder="1"/>
    <xf numFmtId="0" fontId="37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41" fillId="2" borderId="38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4" fillId="0" borderId="1" xfId="0" applyFont="1" applyBorder="1"/>
    <xf numFmtId="0" fontId="44" fillId="0" borderId="1" xfId="0" applyFont="1" applyBorder="1" applyAlignment="1">
      <alignment horizontal="center"/>
    </xf>
    <xf numFmtId="14" fontId="44" fillId="0" borderId="1" xfId="0" applyNumberFormat="1" applyFont="1" applyBorder="1"/>
    <xf numFmtId="1" fontId="11" fillId="8" borderId="2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0" fontId="46" fillId="8" borderId="27" xfId="0" applyFont="1" applyFill="1" applyBorder="1" applyAlignment="1">
      <alignment horizontal="center"/>
    </xf>
    <xf numFmtId="1" fontId="44" fillId="9" borderId="27" xfId="0" applyNumberFormat="1" applyFont="1" applyFill="1" applyBorder="1" applyAlignment="1">
      <alignment horizontal="center"/>
    </xf>
    <xf numFmtId="0" fontId="46" fillId="0" borderId="27" xfId="0" applyFont="1" applyBorder="1" applyAlignment="1">
      <alignment horizontal="center"/>
    </xf>
    <xf numFmtId="1" fontId="44" fillId="0" borderId="27" xfId="0" applyNumberFormat="1" applyFont="1" applyBorder="1" applyAlignment="1">
      <alignment horizontal="center"/>
    </xf>
    <xf numFmtId="1" fontId="9" fillId="7" borderId="11" xfId="0" applyNumberFormat="1" applyFont="1" applyFill="1" applyBorder="1" applyAlignment="1">
      <alignment horizontal="center"/>
    </xf>
    <xf numFmtId="0" fontId="0" fillId="7" borderId="11" xfId="0" applyFill="1" applyBorder="1"/>
    <xf numFmtId="1" fontId="0" fillId="7" borderId="11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36" fillId="0" borderId="27" xfId="0" applyFont="1" applyBorder="1" applyAlignment="1">
      <alignment vertical="center"/>
    </xf>
    <xf numFmtId="0" fontId="35" fillId="0" borderId="27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0" fontId="48" fillId="3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3" fillId="3" borderId="1" xfId="0" applyFont="1" applyFill="1" applyBorder="1"/>
    <xf numFmtId="2" fontId="43" fillId="3" borderId="1" xfId="0" applyNumberFormat="1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1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/>
    </xf>
    <xf numFmtId="0" fontId="48" fillId="0" borderId="0" xfId="0" applyFont="1"/>
    <xf numFmtId="0" fontId="43" fillId="0" borderId="1" xfId="0" applyFont="1" applyBorder="1"/>
    <xf numFmtId="2" fontId="43" fillId="0" borderId="1" xfId="0" applyNumberFormat="1" applyFont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164" fontId="43" fillId="0" borderId="1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3" borderId="1" xfId="0" applyFont="1" applyFill="1" applyBorder="1"/>
    <xf numFmtId="0" fontId="48" fillId="0" borderId="1" xfId="0" applyFont="1" applyBorder="1"/>
    <xf numFmtId="1" fontId="0" fillId="0" borderId="0" xfId="0" applyNumberFormat="1" applyAlignment="1">
      <alignment horizontal="center"/>
    </xf>
    <xf numFmtId="0" fontId="46" fillId="3" borderId="1" xfId="0" applyFont="1" applyFill="1" applyBorder="1"/>
    <xf numFmtId="2" fontId="46" fillId="3" borderId="1" xfId="0" applyNumberFormat="1" applyFont="1" applyFill="1" applyBorder="1" applyAlignment="1">
      <alignment horizontal="center"/>
    </xf>
    <xf numFmtId="1" fontId="46" fillId="3" borderId="1" xfId="0" applyNumberFormat="1" applyFont="1" applyFill="1" applyBorder="1" applyAlignment="1">
      <alignment horizontal="center"/>
    </xf>
    <xf numFmtId="0" fontId="46" fillId="3" borderId="1" xfId="0" applyFont="1" applyFill="1" applyBorder="1" applyAlignment="1">
      <alignment horizontal="center"/>
    </xf>
    <xf numFmtId="164" fontId="46" fillId="3" borderId="1" xfId="0" applyNumberFormat="1" applyFont="1" applyFill="1" applyBorder="1" applyAlignment="1">
      <alignment horizontal="center"/>
    </xf>
    <xf numFmtId="0" fontId="46" fillId="0" borderId="0" xfId="0" applyFont="1"/>
    <xf numFmtId="0" fontId="44" fillId="0" borderId="0" xfId="0" applyFont="1"/>
    <xf numFmtId="0" fontId="46" fillId="0" borderId="1" xfId="0" applyFont="1" applyBorder="1"/>
    <xf numFmtId="2" fontId="46" fillId="0" borderId="1" xfId="0" applyNumberFormat="1" applyFont="1" applyBorder="1" applyAlignment="1">
      <alignment horizontal="center"/>
    </xf>
    <xf numFmtId="1" fontId="46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164" fontId="46" fillId="0" borderId="1" xfId="0" applyNumberFormat="1" applyFont="1" applyBorder="1" applyAlignment="1">
      <alignment horizontal="center"/>
    </xf>
    <xf numFmtId="0" fontId="44" fillId="3" borderId="1" xfId="0" applyFont="1" applyFill="1" applyBorder="1"/>
    <xf numFmtId="2" fontId="44" fillId="3" borderId="1" xfId="0" applyNumberFormat="1" applyFont="1" applyFill="1" applyBorder="1" applyAlignment="1">
      <alignment horizontal="center"/>
    </xf>
    <xf numFmtId="1" fontId="44" fillId="3" borderId="1" xfId="0" applyNumberFormat="1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2" fontId="44" fillId="0" borderId="1" xfId="0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164" fontId="44" fillId="0" borderId="1" xfId="0" applyNumberFormat="1" applyFont="1" applyBorder="1" applyAlignment="1">
      <alignment horizontal="center"/>
    </xf>
    <xf numFmtId="2" fontId="46" fillId="7" borderId="1" xfId="0" applyNumberFormat="1" applyFont="1" applyFill="1" applyBorder="1" applyAlignment="1">
      <alignment horizontal="center"/>
    </xf>
    <xf numFmtId="1" fontId="46" fillId="7" borderId="1" xfId="0" applyNumberFormat="1" applyFont="1" applyFill="1" applyBorder="1" applyAlignment="1">
      <alignment horizontal="center"/>
    </xf>
    <xf numFmtId="164" fontId="46" fillId="7" borderId="1" xfId="0" applyNumberFormat="1" applyFont="1" applyFill="1" applyBorder="1" applyAlignment="1">
      <alignment horizontal="center"/>
    </xf>
    <xf numFmtId="0" fontId="44" fillId="4" borderId="1" xfId="0" applyFont="1" applyFill="1" applyBorder="1"/>
    <xf numFmtId="2" fontId="44" fillId="4" borderId="1" xfId="0" applyNumberFormat="1" applyFont="1" applyFill="1" applyBorder="1" applyAlignment="1">
      <alignment horizontal="center"/>
    </xf>
    <xf numFmtId="1" fontId="44" fillId="4" borderId="1" xfId="0" applyNumberFormat="1" applyFont="1" applyFill="1" applyBorder="1" applyAlignment="1">
      <alignment horizontal="center"/>
    </xf>
    <xf numFmtId="0" fontId="44" fillId="4" borderId="1" xfId="0" applyFont="1" applyFill="1" applyBorder="1" applyAlignment="1">
      <alignment horizontal="center"/>
    </xf>
    <xf numFmtId="164" fontId="44" fillId="4" borderId="1" xfId="0" applyNumberFormat="1" applyFont="1" applyFill="1" applyBorder="1" applyAlignment="1">
      <alignment horizontal="center"/>
    </xf>
    <xf numFmtId="0" fontId="46" fillId="4" borderId="1" xfId="0" applyFont="1" applyFill="1" applyBorder="1"/>
    <xf numFmtId="0" fontId="46" fillId="4" borderId="1" xfId="0" applyFont="1" applyFill="1" applyBorder="1" applyAlignment="1">
      <alignment horizontal="center"/>
    </xf>
    <xf numFmtId="0" fontId="3" fillId="0" borderId="0" xfId="0" applyFont="1"/>
    <xf numFmtId="1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4" fillId="0" borderId="15" xfId="0" applyFont="1" applyBorder="1"/>
    <xf numFmtId="0" fontId="44" fillId="0" borderId="0" xfId="0" applyFont="1" applyAlignment="1">
      <alignment horizontal="center"/>
    </xf>
    <xf numFmtId="14" fontId="44" fillId="0" borderId="15" xfId="0" applyNumberFormat="1" applyFont="1" applyBorder="1"/>
    <xf numFmtId="14" fontId="0" fillId="0" borderId="15" xfId="0" applyNumberFormat="1" applyBorder="1"/>
    <xf numFmtId="0" fontId="18" fillId="0" borderId="15" xfId="0" applyFont="1" applyBorder="1"/>
    <xf numFmtId="0" fontId="19" fillId="0" borderId="15" xfId="0" applyFont="1" applyBorder="1"/>
    <xf numFmtId="0" fontId="19" fillId="0" borderId="0" xfId="0" applyFont="1"/>
    <xf numFmtId="1" fontId="48" fillId="0" borderId="1" xfId="0" applyNumberFormat="1" applyFont="1" applyBorder="1" applyAlignment="1">
      <alignment horizontal="center"/>
    </xf>
    <xf numFmtId="0" fontId="45" fillId="0" borderId="0" xfId="0" applyFont="1"/>
    <xf numFmtId="0" fontId="48" fillId="0" borderId="7" xfId="0" applyFont="1" applyBorder="1" applyAlignment="1">
      <alignment horizontal="center"/>
    </xf>
    <xf numFmtId="0" fontId="25" fillId="0" borderId="12" xfId="0" applyFont="1" applyBorder="1" applyAlignment="1">
      <alignment vertical="top" wrapText="1"/>
    </xf>
    <xf numFmtId="0" fontId="2" fillId="0" borderId="1" xfId="0" applyFont="1" applyBorder="1"/>
    <xf numFmtId="0" fontId="43" fillId="0" borderId="11" xfId="0" applyFont="1" applyBorder="1"/>
    <xf numFmtId="2" fontId="43" fillId="0" borderId="11" xfId="0" applyNumberFormat="1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1" fontId="43" fillId="0" borderId="11" xfId="0" applyNumberFormat="1" applyFont="1" applyBorder="1" applyAlignment="1">
      <alignment horizontal="center"/>
    </xf>
    <xf numFmtId="164" fontId="43" fillId="0" borderId="11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48" fillId="0" borderId="27" xfId="0" applyNumberFormat="1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1" fontId="11" fillId="3" borderId="22" xfId="0" applyNumberFormat="1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64" fontId="11" fillId="3" borderId="22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" fontId="11" fillId="3" borderId="38" xfId="0" applyNumberFormat="1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164" fontId="11" fillId="3" borderId="38" xfId="0" applyNumberFormat="1" applyFont="1" applyFill="1" applyBorder="1" applyAlignment="1">
      <alignment horizontal="center"/>
    </xf>
    <xf numFmtId="164" fontId="8" fillId="3" borderId="38" xfId="0" applyNumberFormat="1" applyFont="1" applyFill="1" applyBorder="1" applyAlignment="1">
      <alignment horizontal="center"/>
    </xf>
    <xf numFmtId="2" fontId="49" fillId="3" borderId="1" xfId="0" applyNumberFormat="1" applyFont="1" applyFill="1" applyBorder="1" applyAlignment="1">
      <alignment horizontal="center"/>
    </xf>
    <xf numFmtId="2" fontId="49" fillId="5" borderId="1" xfId="0" applyNumberFormat="1" applyFont="1" applyFill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14" fontId="44" fillId="0" borderId="1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48" fillId="0" borderId="1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wrapText="1"/>
    </xf>
    <xf numFmtId="0" fontId="28" fillId="0" borderId="18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8" fillId="0" borderId="2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28" fillId="0" borderId="25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28" fillId="0" borderId="1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1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28" fillId="0" borderId="20" xfId="0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30" fillId="0" borderId="0" xfId="0" applyFont="1" applyAlignment="1">
      <alignment vertical="top" wrapText="1"/>
    </xf>
    <xf numFmtId="0" fontId="22" fillId="0" borderId="9" xfId="0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48" fillId="0" borderId="5" xfId="0" applyNumberFormat="1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11" fillId="0" borderId="35" xfId="0" applyNumberFormat="1" applyFont="1" applyBorder="1" applyAlignment="1">
      <alignment horizontal="center" vertical="center" wrapText="1"/>
    </xf>
    <xf numFmtId="2" fontId="11" fillId="0" borderId="34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13" fillId="0" borderId="0" xfId="0" applyFont="1" applyBorder="1"/>
    <xf numFmtId="0" fontId="18" fillId="0" borderId="0" xfId="0" applyFont="1" applyBorder="1"/>
    <xf numFmtId="0" fontId="18" fillId="0" borderId="13" xfId="0" applyFont="1" applyBorder="1"/>
    <xf numFmtId="0" fontId="13" fillId="0" borderId="28" xfId="0" applyFont="1" applyBorder="1" applyAlignment="1">
      <alignment horizontal="center"/>
    </xf>
    <xf numFmtId="0" fontId="18" fillId="0" borderId="28" xfId="0" applyFont="1" applyBorder="1"/>
    <xf numFmtId="0" fontId="44" fillId="0" borderId="38" xfId="0" applyFont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44" fillId="0" borderId="1" xfId="0" applyFont="1" applyFill="1" applyBorder="1"/>
    <xf numFmtId="0" fontId="44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30" fillId="0" borderId="0" xfId="0" applyFont="1" applyBorder="1"/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22" xfId="0" applyFont="1" applyBorder="1"/>
    <xf numFmtId="2" fontId="15" fillId="0" borderId="22" xfId="0" applyNumberFormat="1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164" fontId="15" fillId="0" borderId="22" xfId="0" applyNumberFormat="1" applyFont="1" applyBorder="1" applyAlignment="1">
      <alignment horizontal="center"/>
    </xf>
    <xf numFmtId="0" fontId="15" fillId="5" borderId="38" xfId="0" applyFont="1" applyFill="1" applyBorder="1"/>
    <xf numFmtId="0" fontId="15" fillId="5" borderId="38" xfId="0" applyFont="1" applyFill="1" applyBorder="1" applyAlignment="1">
      <alignment horizontal="left"/>
    </xf>
    <xf numFmtId="2" fontId="15" fillId="5" borderId="38" xfId="0" applyNumberFormat="1" applyFont="1" applyFill="1" applyBorder="1" applyAlignment="1">
      <alignment horizontal="center"/>
    </xf>
    <xf numFmtId="1" fontId="15" fillId="5" borderId="38" xfId="0" applyNumberFormat="1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164" fontId="15" fillId="5" borderId="38" xfId="0" applyNumberFormat="1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15" fillId="5" borderId="28" xfId="0" applyFont="1" applyFill="1" applyBorder="1"/>
    <xf numFmtId="0" fontId="15" fillId="5" borderId="28" xfId="0" applyFont="1" applyFill="1" applyBorder="1" applyAlignment="1">
      <alignment horizontal="left"/>
    </xf>
    <xf numFmtId="2" fontId="15" fillId="5" borderId="28" xfId="0" applyNumberFormat="1" applyFont="1" applyFill="1" applyBorder="1" applyAlignment="1">
      <alignment horizontal="center"/>
    </xf>
    <xf numFmtId="1" fontId="15" fillId="5" borderId="28" xfId="0" applyNumberFormat="1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164" fontId="15" fillId="5" borderId="28" xfId="0" applyNumberFormat="1" applyFont="1" applyFill="1" applyBorder="1" applyAlignment="1">
      <alignment horizontal="center"/>
    </xf>
    <xf numFmtId="0" fontId="15" fillId="0" borderId="38" xfId="0" applyFont="1" applyBorder="1"/>
    <xf numFmtId="2" fontId="15" fillId="0" borderId="38" xfId="0" applyNumberFormat="1" applyFont="1" applyBorder="1" applyAlignment="1">
      <alignment horizontal="center"/>
    </xf>
    <xf numFmtId="1" fontId="15" fillId="0" borderId="38" xfId="0" applyNumberFormat="1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2" fillId="0" borderId="3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8" fillId="9" borderId="12" xfId="0" applyFont="1" applyFill="1" applyBorder="1" applyAlignment="1">
      <alignment horizontal="center" wrapText="1"/>
    </xf>
    <xf numFmtId="0" fontId="25" fillId="9" borderId="12" xfId="0" applyFont="1" applyFill="1" applyBorder="1" applyAlignment="1">
      <alignment wrapText="1"/>
    </xf>
    <xf numFmtId="2" fontId="28" fillId="9" borderId="12" xfId="0" applyNumberFormat="1" applyFont="1" applyFill="1" applyBorder="1" applyAlignment="1">
      <alignment horizontal="center" wrapText="1"/>
    </xf>
    <xf numFmtId="1" fontId="28" fillId="9" borderId="12" xfId="0" applyNumberFormat="1" applyFont="1" applyFill="1" applyBorder="1" applyAlignment="1">
      <alignment horizontal="center" wrapText="1"/>
    </xf>
    <xf numFmtId="164" fontId="28" fillId="9" borderId="12" xfId="0" applyNumberFormat="1" applyFont="1" applyFill="1" applyBorder="1" applyAlignment="1">
      <alignment horizontal="center" vertical="center" wrapText="1"/>
    </xf>
    <xf numFmtId="164" fontId="28" fillId="9" borderId="12" xfId="0" applyNumberFormat="1" applyFont="1" applyFill="1" applyBorder="1" applyAlignment="1">
      <alignment horizontal="center" wrapText="1"/>
    </xf>
    <xf numFmtId="1" fontId="28" fillId="9" borderId="13" xfId="0" applyNumberFormat="1" applyFont="1" applyFill="1" applyBorder="1" applyAlignment="1">
      <alignment horizontal="center" wrapText="1"/>
    </xf>
    <xf numFmtId="164" fontId="28" fillId="9" borderId="13" xfId="0" applyNumberFormat="1" applyFont="1" applyFill="1" applyBorder="1" applyAlignment="1">
      <alignment horizontal="center" vertical="top" wrapText="1"/>
    </xf>
    <xf numFmtId="0" fontId="15" fillId="0" borderId="0" xfId="0" applyFont="1" applyFill="1"/>
    <xf numFmtId="0" fontId="25" fillId="9" borderId="12" xfId="0" applyFont="1" applyFill="1" applyBorder="1" applyAlignment="1">
      <alignment horizontal="center" wrapText="1"/>
    </xf>
    <xf numFmtId="0" fontId="15" fillId="9" borderId="12" xfId="0" applyFont="1" applyFill="1" applyBorder="1" applyAlignment="1">
      <alignment horizontal="center"/>
    </xf>
    <xf numFmtId="1" fontId="28" fillId="9" borderId="12" xfId="0" applyNumberFormat="1" applyFont="1" applyFill="1" applyBorder="1" applyAlignment="1">
      <alignment horizontal="center"/>
    </xf>
    <xf numFmtId="0" fontId="0" fillId="0" borderId="28" xfId="0" applyBorder="1"/>
    <xf numFmtId="2" fontId="0" fillId="0" borderId="28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8" xfId="0" applyBorder="1"/>
    <xf numFmtId="2" fontId="0" fillId="0" borderId="38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" fontId="49" fillId="0" borderId="1" xfId="0" applyNumberFormat="1" applyFont="1" applyBorder="1" applyAlignment="1">
      <alignment horizontal="center"/>
    </xf>
    <xf numFmtId="0" fontId="49" fillId="0" borderId="0" xfId="0" applyFont="1"/>
    <xf numFmtId="0" fontId="1" fillId="0" borderId="0" xfId="0" applyFont="1"/>
    <xf numFmtId="164" fontId="49" fillId="0" borderId="1" xfId="0" applyNumberFormat="1" applyFont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/>
    </xf>
    <xf numFmtId="1" fontId="49" fillId="5" borderId="1" xfId="0" applyNumberFormat="1" applyFont="1" applyFill="1" applyBorder="1" applyAlignment="1">
      <alignment horizontal="center"/>
    </xf>
    <xf numFmtId="1" fontId="49" fillId="3" borderId="1" xfId="0" applyNumberFormat="1" applyFont="1" applyFill="1" applyBorder="1" applyAlignment="1">
      <alignment horizontal="center"/>
    </xf>
    <xf numFmtId="1" fontId="49" fillId="7" borderId="1" xfId="0" applyNumberFormat="1" applyFont="1" applyFill="1" applyBorder="1" applyAlignment="1">
      <alignment horizontal="center"/>
    </xf>
    <xf numFmtId="0" fontId="8" fillId="0" borderId="28" xfId="0" applyFont="1" applyBorder="1"/>
    <xf numFmtId="2" fontId="8" fillId="0" borderId="28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8" fillId="0" borderId="38" xfId="0" applyFont="1" applyBorder="1"/>
    <xf numFmtId="2" fontId="8" fillId="0" borderId="38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164" fontId="8" fillId="0" borderId="3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72"/>
  <sheetViews>
    <sheetView tabSelected="1" workbookViewId="0">
      <pane ySplit="9" topLeftCell="A10" activePane="bottomLeft" state="frozen"/>
      <selection pane="bottomLeft" activeCell="C36" sqref="C36:H36"/>
    </sheetView>
  </sheetViews>
  <sheetFormatPr defaultColWidth="14.5703125" defaultRowHeight="15" x14ac:dyDescent="0.25"/>
  <cols>
    <col min="1" max="1" width="4.28515625" customWidth="1"/>
    <col min="2" max="2" width="29.42578125" customWidth="1"/>
    <col min="3" max="3" width="9.140625" bestFit="1" customWidth="1"/>
    <col min="4" max="4" width="17" bestFit="1" customWidth="1"/>
    <col min="5" max="5" width="9.140625" bestFit="1" customWidth="1"/>
    <col min="6" max="6" width="19.7109375" bestFit="1" customWidth="1"/>
    <col min="7" max="7" width="10.7109375" bestFit="1" customWidth="1"/>
    <col min="8" max="8" width="23.85546875" bestFit="1" customWidth="1"/>
    <col min="9" max="9" width="13.5703125" bestFit="1" customWidth="1"/>
    <col min="10" max="10" width="4.5703125" bestFit="1" customWidth="1"/>
    <col min="11" max="11" width="5.85546875" bestFit="1" customWidth="1"/>
    <col min="12" max="12" width="4.42578125" bestFit="1" customWidth="1"/>
    <col min="13" max="13" width="5.85546875" bestFit="1" customWidth="1"/>
    <col min="14" max="14" width="5" bestFit="1" customWidth="1"/>
    <col min="15" max="15" width="5.85546875" bestFit="1" customWidth="1"/>
    <col min="16" max="16" width="14.42578125" bestFit="1" customWidth="1"/>
    <col min="17" max="17" width="8.42578125" bestFit="1" customWidth="1"/>
    <col min="18" max="18" width="8.7109375" customWidth="1"/>
    <col min="19" max="19" width="4.42578125" bestFit="1" customWidth="1"/>
    <col min="20" max="20" width="5.85546875" bestFit="1" customWidth="1"/>
    <col min="21" max="21" width="9.85546875" bestFit="1" customWidth="1"/>
  </cols>
  <sheetData>
    <row r="2" spans="1:21" x14ac:dyDescent="0.25">
      <c r="B2" s="2" t="s">
        <v>0</v>
      </c>
      <c r="F2" s="206"/>
    </row>
    <row r="3" spans="1:21" x14ac:dyDescent="0.25">
      <c r="B3" s="1" t="s">
        <v>1</v>
      </c>
    </row>
    <row r="5" spans="1:21" ht="15.75" customHeight="1" x14ac:dyDescent="0.25">
      <c r="A5" s="3" t="s">
        <v>2</v>
      </c>
    </row>
    <row r="7" spans="1:21" ht="76.5" customHeight="1" x14ac:dyDescent="0.25">
      <c r="A7" s="389" t="s">
        <v>3</v>
      </c>
      <c r="B7" s="389" t="s">
        <v>4</v>
      </c>
      <c r="C7" s="389" t="s">
        <v>5</v>
      </c>
      <c r="D7" s="389"/>
      <c r="E7" s="389"/>
      <c r="F7" s="5" t="s">
        <v>6</v>
      </c>
      <c r="G7" s="5" t="s">
        <v>7</v>
      </c>
      <c r="H7" s="5" t="s">
        <v>8</v>
      </c>
      <c r="I7" s="5" t="s">
        <v>9</v>
      </c>
      <c r="J7" s="389" t="s">
        <v>10</v>
      </c>
      <c r="K7" s="389"/>
      <c r="L7" s="389" t="s">
        <v>11</v>
      </c>
      <c r="M7" s="389"/>
      <c r="N7" s="389" t="s">
        <v>12</v>
      </c>
      <c r="O7" s="389"/>
      <c r="P7" s="5" t="s">
        <v>13</v>
      </c>
      <c r="Q7" s="5" t="s">
        <v>14</v>
      </c>
      <c r="R7" s="5" t="s">
        <v>15</v>
      </c>
      <c r="S7" s="389" t="s">
        <v>16</v>
      </c>
      <c r="T7" s="389"/>
      <c r="U7" s="391" t="s">
        <v>17</v>
      </c>
    </row>
    <row r="8" spans="1:21" ht="25.5" customHeight="1" x14ac:dyDescent="0.25">
      <c r="A8" s="389"/>
      <c r="B8" s="389"/>
      <c r="C8" s="5" t="s">
        <v>18</v>
      </c>
      <c r="D8" s="5" t="s">
        <v>19</v>
      </c>
      <c r="E8" s="5" t="s">
        <v>20</v>
      </c>
      <c r="F8" s="5" t="s">
        <v>21</v>
      </c>
      <c r="G8" s="5" t="s">
        <v>20</v>
      </c>
      <c r="H8" s="5" t="s">
        <v>22</v>
      </c>
      <c r="I8" s="5" t="s">
        <v>23</v>
      </c>
      <c r="J8" s="5" t="s">
        <v>24</v>
      </c>
      <c r="K8" s="5" t="s">
        <v>20</v>
      </c>
      <c r="L8" s="5" t="s">
        <v>25</v>
      </c>
      <c r="M8" s="6" t="s">
        <v>20</v>
      </c>
      <c r="N8" s="6" t="s">
        <v>26</v>
      </c>
      <c r="O8" s="6" t="s">
        <v>20</v>
      </c>
      <c r="P8" s="5" t="s">
        <v>27</v>
      </c>
      <c r="Q8" s="5" t="s">
        <v>28</v>
      </c>
      <c r="R8" s="5" t="s">
        <v>29</v>
      </c>
      <c r="S8" s="5" t="s">
        <v>25</v>
      </c>
      <c r="T8" s="5" t="s">
        <v>20</v>
      </c>
      <c r="U8" s="391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7"/>
      <c r="N9" s="7"/>
      <c r="O9" s="7"/>
      <c r="P9" s="4"/>
      <c r="Q9" s="4"/>
      <c r="R9" s="4"/>
      <c r="S9" s="4"/>
      <c r="T9" s="4"/>
      <c r="U9" s="8"/>
    </row>
    <row r="10" spans="1:21" x14ac:dyDescent="0.25">
      <c r="A10" s="23" t="s">
        <v>30</v>
      </c>
    </row>
    <row r="11" spans="1:21" x14ac:dyDescent="0.25">
      <c r="A11" s="26">
        <v>1</v>
      </c>
      <c r="B11" s="57" t="s">
        <v>31</v>
      </c>
      <c r="C11" s="58">
        <v>10.68</v>
      </c>
      <c r="D11" s="58">
        <v>100</v>
      </c>
      <c r="E11" s="58">
        <v>10</v>
      </c>
      <c r="F11" s="58">
        <v>9</v>
      </c>
      <c r="G11" s="58">
        <v>8</v>
      </c>
      <c r="H11" s="58">
        <v>138</v>
      </c>
      <c r="I11" s="58">
        <v>223</v>
      </c>
      <c r="J11" s="62">
        <v>773.7</v>
      </c>
      <c r="K11" s="58">
        <v>9</v>
      </c>
      <c r="L11" s="61">
        <v>9.43</v>
      </c>
      <c r="M11" s="58">
        <v>3</v>
      </c>
      <c r="N11" s="58">
        <v>30.1</v>
      </c>
      <c r="O11" s="58">
        <v>3</v>
      </c>
      <c r="P11" s="58">
        <v>296</v>
      </c>
      <c r="Q11" s="58" t="s">
        <v>32</v>
      </c>
      <c r="R11" s="58" t="s">
        <v>32</v>
      </c>
      <c r="S11" s="61">
        <v>62.54</v>
      </c>
      <c r="T11" s="58">
        <v>4</v>
      </c>
      <c r="U11" s="59">
        <f>SUM(E11+F11+K11+M11+O11+T11)</f>
        <v>38</v>
      </c>
    </row>
    <row r="12" spans="1:21" x14ac:dyDescent="0.25">
      <c r="A12" s="10">
        <v>2</v>
      </c>
      <c r="B12" s="355" t="s">
        <v>685</v>
      </c>
      <c r="C12" s="13">
        <v>13.29</v>
      </c>
      <c r="D12" s="12">
        <f>(C12*D11)/C11</f>
        <v>124.43820224719101</v>
      </c>
      <c r="E12" s="268">
        <v>14</v>
      </c>
      <c r="F12" s="11">
        <v>9</v>
      </c>
      <c r="G12" s="11">
        <v>9</v>
      </c>
      <c r="H12" s="11">
        <v>135</v>
      </c>
      <c r="I12" s="11">
        <v>223</v>
      </c>
      <c r="J12" s="12">
        <v>774</v>
      </c>
      <c r="K12" s="11">
        <v>9</v>
      </c>
      <c r="L12" s="14">
        <v>9.5399999999999991</v>
      </c>
      <c r="M12" s="11">
        <v>3</v>
      </c>
      <c r="N12" s="11">
        <v>30.7</v>
      </c>
      <c r="O12" s="11">
        <v>3</v>
      </c>
      <c r="P12" s="11">
        <v>253</v>
      </c>
      <c r="Q12" s="11" t="s">
        <v>32</v>
      </c>
      <c r="R12" s="11" t="s">
        <v>32</v>
      </c>
      <c r="S12" s="14">
        <v>63.09</v>
      </c>
      <c r="T12" s="11">
        <v>5</v>
      </c>
      <c r="U12" s="33">
        <f>SUM(E12+F12+K12+M12+O12+T12)</f>
        <v>43</v>
      </c>
    </row>
    <row r="13" spans="1:21" x14ac:dyDescent="0.25">
      <c r="A13" s="10">
        <v>3</v>
      </c>
      <c r="B13" s="9" t="s">
        <v>33</v>
      </c>
      <c r="C13" s="11">
        <v>12.32</v>
      </c>
      <c r="D13" s="12">
        <f>(C13*D12)/C12</f>
        <v>115.35580524344572</v>
      </c>
      <c r="E13" s="268">
        <v>12</v>
      </c>
      <c r="F13" s="11">
        <v>9</v>
      </c>
      <c r="G13" s="11">
        <v>6</v>
      </c>
      <c r="H13" s="11">
        <v>138</v>
      </c>
      <c r="I13" s="11">
        <v>223</v>
      </c>
      <c r="J13" s="12">
        <v>782.7</v>
      </c>
      <c r="K13" s="11">
        <v>9</v>
      </c>
      <c r="L13" s="14">
        <v>9.5500000000000007</v>
      </c>
      <c r="M13" s="11">
        <v>3</v>
      </c>
      <c r="N13" s="14">
        <v>30</v>
      </c>
      <c r="O13" s="11">
        <v>3</v>
      </c>
      <c r="P13" s="11">
        <v>251</v>
      </c>
      <c r="Q13" s="11" t="s">
        <v>32</v>
      </c>
      <c r="R13" s="11" t="s">
        <v>32</v>
      </c>
      <c r="S13" s="14">
        <v>62.84</v>
      </c>
      <c r="T13" s="11">
        <v>4</v>
      </c>
      <c r="U13" s="33">
        <f>SUM(E13+F13+K13+M13+O13+T13)</f>
        <v>40</v>
      </c>
    </row>
    <row r="14" spans="1:21" x14ac:dyDescent="0.25">
      <c r="A14" s="10">
        <v>4</v>
      </c>
      <c r="B14" s="9" t="s">
        <v>34</v>
      </c>
      <c r="C14" s="11">
        <v>11.99</v>
      </c>
      <c r="D14" s="12">
        <f>(C14*D13)/C13</f>
        <v>112.26591760299627</v>
      </c>
      <c r="E14" s="268">
        <v>12</v>
      </c>
      <c r="F14" s="11">
        <v>9</v>
      </c>
      <c r="G14" s="11">
        <v>6</v>
      </c>
      <c r="H14" s="11">
        <v>134</v>
      </c>
      <c r="I14" s="11">
        <v>223</v>
      </c>
      <c r="J14" s="12">
        <v>760.5</v>
      </c>
      <c r="K14" s="11">
        <v>9</v>
      </c>
      <c r="L14" s="14">
        <v>9.18</v>
      </c>
      <c r="M14" s="11">
        <v>3</v>
      </c>
      <c r="N14" s="14">
        <v>31.2</v>
      </c>
      <c r="O14" s="11">
        <v>3</v>
      </c>
      <c r="P14" s="11">
        <v>208</v>
      </c>
      <c r="Q14" s="11" t="s">
        <v>32</v>
      </c>
      <c r="R14" s="11" t="s">
        <v>32</v>
      </c>
      <c r="S14" s="14">
        <v>62.81</v>
      </c>
      <c r="T14" s="11">
        <v>4</v>
      </c>
      <c r="U14" s="33">
        <f>SUM(E14+F14+K14+M14+O14+T14)</f>
        <v>40</v>
      </c>
    </row>
    <row r="16" spans="1:21" x14ac:dyDescent="0.25">
      <c r="A16" s="23" t="s">
        <v>35</v>
      </c>
    </row>
    <row r="17" spans="1:21" x14ac:dyDescent="0.25">
      <c r="A17" s="26">
        <v>1</v>
      </c>
      <c r="B17" s="57" t="s">
        <v>31</v>
      </c>
      <c r="C17" s="60">
        <v>8.25</v>
      </c>
      <c r="D17" s="58">
        <v>100</v>
      </c>
      <c r="E17" s="58">
        <v>10</v>
      </c>
      <c r="F17" s="58">
        <v>8</v>
      </c>
      <c r="G17" s="58">
        <v>9</v>
      </c>
      <c r="H17" s="58">
        <v>122</v>
      </c>
      <c r="I17" s="58">
        <v>217</v>
      </c>
      <c r="J17" s="62">
        <v>753</v>
      </c>
      <c r="K17" s="58">
        <v>9</v>
      </c>
      <c r="L17" s="61">
        <v>9.06</v>
      </c>
      <c r="M17" s="58">
        <v>3</v>
      </c>
      <c r="N17" s="58">
        <v>37.9</v>
      </c>
      <c r="O17" s="58">
        <v>5</v>
      </c>
      <c r="P17" s="58">
        <v>243</v>
      </c>
      <c r="Q17" s="58" t="s">
        <v>36</v>
      </c>
      <c r="R17" s="58" t="s">
        <v>37</v>
      </c>
      <c r="S17" s="61">
        <v>61.43</v>
      </c>
      <c r="T17" s="58">
        <v>3</v>
      </c>
      <c r="U17" s="59">
        <f>SUM(E17+F17+K17+M17+O17+T17)</f>
        <v>38</v>
      </c>
    </row>
    <row r="18" spans="1:21" x14ac:dyDescent="0.25">
      <c r="A18" s="10">
        <v>2</v>
      </c>
      <c r="B18" s="355" t="s">
        <v>685</v>
      </c>
      <c r="C18" s="13">
        <v>8.44</v>
      </c>
      <c r="D18" s="12">
        <f>(C18*D17)/C17</f>
        <v>102.3030303030303</v>
      </c>
      <c r="E18" s="268">
        <v>10</v>
      </c>
      <c r="F18" s="11">
        <v>8</v>
      </c>
      <c r="G18" s="11">
        <v>9</v>
      </c>
      <c r="H18" s="11">
        <v>119</v>
      </c>
      <c r="I18" s="11">
        <v>217</v>
      </c>
      <c r="J18" s="12">
        <v>762</v>
      </c>
      <c r="K18" s="11">
        <v>9</v>
      </c>
      <c r="L18" s="14">
        <v>8.81</v>
      </c>
      <c r="M18" s="11">
        <v>2</v>
      </c>
      <c r="N18" s="14">
        <v>36.1</v>
      </c>
      <c r="O18" s="11">
        <v>5</v>
      </c>
      <c r="P18" s="11">
        <v>257</v>
      </c>
      <c r="Q18" s="11" t="s">
        <v>36</v>
      </c>
      <c r="R18" s="11" t="s">
        <v>37</v>
      </c>
      <c r="S18" s="14">
        <v>62.32</v>
      </c>
      <c r="T18" s="11">
        <v>4</v>
      </c>
      <c r="U18" s="33">
        <f>SUM(E18+F18+K18+M18+O18+T18)</f>
        <v>38</v>
      </c>
    </row>
    <row r="19" spans="1:21" x14ac:dyDescent="0.25">
      <c r="A19" s="10">
        <v>3</v>
      </c>
      <c r="B19" s="9" t="s">
        <v>33</v>
      </c>
      <c r="C19" s="13">
        <v>8.65</v>
      </c>
      <c r="D19" s="12">
        <f>(C19*D18)/C18</f>
        <v>104.84848484848484</v>
      </c>
      <c r="E19" s="268">
        <v>10</v>
      </c>
      <c r="F19" s="11">
        <v>8</v>
      </c>
      <c r="G19" s="11">
        <v>9</v>
      </c>
      <c r="H19" s="11">
        <v>122</v>
      </c>
      <c r="I19" s="11">
        <v>217</v>
      </c>
      <c r="J19" s="12">
        <v>751</v>
      </c>
      <c r="K19" s="11">
        <v>9</v>
      </c>
      <c r="L19" s="14">
        <v>9.02</v>
      </c>
      <c r="M19" s="11">
        <v>3</v>
      </c>
      <c r="N19" s="11">
        <v>37.9</v>
      </c>
      <c r="O19" s="11">
        <v>5</v>
      </c>
      <c r="P19" s="11">
        <v>252</v>
      </c>
      <c r="Q19" s="11" t="s">
        <v>36</v>
      </c>
      <c r="R19" s="11" t="s">
        <v>37</v>
      </c>
      <c r="S19" s="14">
        <v>61.76</v>
      </c>
      <c r="T19" s="11">
        <v>3</v>
      </c>
      <c r="U19" s="33">
        <f>SUM(E19+F19+K19+M19+O19+T19)</f>
        <v>38</v>
      </c>
    </row>
    <row r="20" spans="1:21" x14ac:dyDescent="0.25">
      <c r="A20" s="10">
        <v>4</v>
      </c>
      <c r="B20" s="9" t="s">
        <v>34</v>
      </c>
      <c r="C20" s="13">
        <v>8.75</v>
      </c>
      <c r="D20" s="12">
        <f>(C20*D19)/C19</f>
        <v>106.06060606060605</v>
      </c>
      <c r="E20" s="268">
        <v>12</v>
      </c>
      <c r="F20" s="11">
        <v>8</v>
      </c>
      <c r="G20" s="11">
        <v>9</v>
      </c>
      <c r="H20" s="11">
        <v>131</v>
      </c>
      <c r="I20" s="11">
        <v>217</v>
      </c>
      <c r="J20" s="12">
        <v>759</v>
      </c>
      <c r="K20" s="11">
        <v>9</v>
      </c>
      <c r="L20" s="14">
        <v>8.98</v>
      </c>
      <c r="M20" s="11">
        <v>3</v>
      </c>
      <c r="N20" s="11">
        <v>38.1</v>
      </c>
      <c r="O20" s="11">
        <v>5</v>
      </c>
      <c r="P20" s="11">
        <v>229</v>
      </c>
      <c r="Q20" s="11" t="s">
        <v>36</v>
      </c>
      <c r="R20" s="11" t="s">
        <v>37</v>
      </c>
      <c r="S20" s="14">
        <v>61.73</v>
      </c>
      <c r="T20" s="11">
        <v>3</v>
      </c>
      <c r="U20" s="33">
        <f>SUM(E20+F20+K20+M20+O20+T20)</f>
        <v>40</v>
      </c>
    </row>
    <row r="22" spans="1:21" x14ac:dyDescent="0.25">
      <c r="A22" s="16" t="s">
        <v>38</v>
      </c>
    </row>
    <row r="23" spans="1:21" x14ac:dyDescent="0.25">
      <c r="A23" s="26">
        <v>1</v>
      </c>
      <c r="B23" s="57" t="s">
        <v>31</v>
      </c>
      <c r="C23" s="60">
        <v>8.1</v>
      </c>
      <c r="D23" s="58">
        <v>100</v>
      </c>
      <c r="E23" s="58">
        <v>10</v>
      </c>
      <c r="F23" s="58">
        <v>9</v>
      </c>
      <c r="G23" s="58">
        <v>9</v>
      </c>
      <c r="H23" s="58">
        <v>112</v>
      </c>
      <c r="I23" s="58">
        <v>214</v>
      </c>
      <c r="J23" s="58">
        <v>737</v>
      </c>
      <c r="K23" s="58">
        <v>9</v>
      </c>
      <c r="L23" s="61">
        <v>10.27</v>
      </c>
      <c r="M23" s="58">
        <v>4</v>
      </c>
      <c r="N23" s="61">
        <v>32</v>
      </c>
      <c r="O23" s="58">
        <v>4</v>
      </c>
      <c r="P23" s="58">
        <v>168</v>
      </c>
      <c r="Q23" s="74" t="s">
        <v>39</v>
      </c>
      <c r="R23" s="74" t="s">
        <v>40</v>
      </c>
      <c r="S23" s="61">
        <v>59.97</v>
      </c>
      <c r="T23" s="58">
        <v>2</v>
      </c>
      <c r="U23" s="59">
        <f>SUM(E23+F23+K23+M23+O23+T23)</f>
        <v>38</v>
      </c>
    </row>
    <row r="24" spans="1:21" x14ac:dyDescent="0.25">
      <c r="A24" s="10">
        <v>2</v>
      </c>
      <c r="B24" s="355" t="s">
        <v>685</v>
      </c>
      <c r="C24" s="13">
        <v>8.3800000000000008</v>
      </c>
      <c r="D24" s="12">
        <f>(C24*D23)/C23</f>
        <v>103.45679012345681</v>
      </c>
      <c r="E24" s="268">
        <v>10</v>
      </c>
      <c r="F24" s="11">
        <v>9</v>
      </c>
      <c r="G24" s="11">
        <v>9</v>
      </c>
      <c r="H24" s="11">
        <v>114</v>
      </c>
      <c r="I24" s="11">
        <v>215</v>
      </c>
      <c r="J24" s="11">
        <v>715</v>
      </c>
      <c r="K24" s="11">
        <v>7</v>
      </c>
      <c r="L24" s="14">
        <v>9.8000000000000007</v>
      </c>
      <c r="M24" s="11">
        <v>3</v>
      </c>
      <c r="N24" s="14">
        <v>34</v>
      </c>
      <c r="O24" s="11">
        <v>4</v>
      </c>
      <c r="P24" s="11">
        <v>211</v>
      </c>
      <c r="Q24" s="105" t="s">
        <v>41</v>
      </c>
      <c r="R24" s="105" t="s">
        <v>40</v>
      </c>
      <c r="S24" s="14">
        <v>60.68</v>
      </c>
      <c r="T24" s="11">
        <v>2</v>
      </c>
      <c r="U24" s="33">
        <f>SUM(E24+F24+K24+M24+O24+T24)</f>
        <v>35</v>
      </c>
    </row>
    <row r="25" spans="1:21" x14ac:dyDescent="0.25">
      <c r="A25" s="10">
        <v>3</v>
      </c>
      <c r="B25" s="9" t="s">
        <v>33</v>
      </c>
      <c r="C25" s="13">
        <v>8.24</v>
      </c>
      <c r="D25" s="12">
        <f>(C25*D24)/C24</f>
        <v>101.72839506172841</v>
      </c>
      <c r="E25" s="268">
        <v>10</v>
      </c>
      <c r="F25" s="11">
        <v>9</v>
      </c>
      <c r="G25" s="11">
        <v>9</v>
      </c>
      <c r="H25" s="11">
        <v>114</v>
      </c>
      <c r="I25" s="11">
        <v>214</v>
      </c>
      <c r="J25" s="11">
        <v>736</v>
      </c>
      <c r="K25" s="11">
        <v>9</v>
      </c>
      <c r="L25" s="14">
        <v>10.77</v>
      </c>
      <c r="M25" s="11">
        <v>4</v>
      </c>
      <c r="N25" s="14">
        <v>41</v>
      </c>
      <c r="O25" s="11">
        <v>7</v>
      </c>
      <c r="P25" s="11">
        <v>138</v>
      </c>
      <c r="Q25" s="105" t="s">
        <v>39</v>
      </c>
      <c r="R25" s="105" t="s">
        <v>40</v>
      </c>
      <c r="S25" s="14">
        <v>59.06</v>
      </c>
      <c r="T25" s="11">
        <v>1</v>
      </c>
      <c r="U25" s="33">
        <f>SUM(E25+F25+K25+M25+O25+T25)</f>
        <v>40</v>
      </c>
    </row>
    <row r="26" spans="1:21" x14ac:dyDescent="0.25">
      <c r="A26" s="10">
        <v>4</v>
      </c>
      <c r="B26" s="9" t="s">
        <v>34</v>
      </c>
      <c r="C26" s="13">
        <v>8.86</v>
      </c>
      <c r="D26" s="12">
        <f>(C26*D25)/C25</f>
        <v>109.38271604938272</v>
      </c>
      <c r="E26" s="268">
        <v>12</v>
      </c>
      <c r="F26" s="11">
        <v>9</v>
      </c>
      <c r="G26" s="11">
        <v>9</v>
      </c>
      <c r="H26" s="11">
        <v>113</v>
      </c>
      <c r="I26" s="11">
        <v>214</v>
      </c>
      <c r="J26" s="11">
        <v>729</v>
      </c>
      <c r="K26" s="11">
        <v>9</v>
      </c>
      <c r="L26" s="14">
        <v>9.56</v>
      </c>
      <c r="M26" s="11">
        <v>3</v>
      </c>
      <c r="N26" s="14">
        <v>43</v>
      </c>
      <c r="O26" s="11">
        <v>7</v>
      </c>
      <c r="P26" s="11">
        <v>138</v>
      </c>
      <c r="Q26" s="105" t="s">
        <v>39</v>
      </c>
      <c r="R26" s="105" t="s">
        <v>40</v>
      </c>
      <c r="S26" s="14">
        <v>60.23</v>
      </c>
      <c r="T26" s="11">
        <v>2</v>
      </c>
      <c r="U26" s="33">
        <f>SUM(E26+F26+K26+M26+O26+T26)</f>
        <v>42</v>
      </c>
    </row>
    <row r="28" spans="1:21" x14ac:dyDescent="0.25">
      <c r="A28" s="16" t="s">
        <v>42</v>
      </c>
    </row>
    <row r="29" spans="1:21" x14ac:dyDescent="0.25">
      <c r="A29" s="26">
        <v>1</v>
      </c>
      <c r="B29" s="57" t="s">
        <v>31</v>
      </c>
      <c r="C29" s="60">
        <f>SUM(C11+C17+C23)/3</f>
        <v>9.01</v>
      </c>
      <c r="D29" s="58">
        <v>100</v>
      </c>
      <c r="E29" s="58">
        <v>10</v>
      </c>
      <c r="F29" s="62">
        <f t="shared" ref="F29:J32" si="0">SUM(F11+F17+F23)/3</f>
        <v>8.6666666666666661</v>
      </c>
      <c r="G29" s="62">
        <f t="shared" si="0"/>
        <v>8.6666666666666661</v>
      </c>
      <c r="H29" s="62">
        <f t="shared" si="0"/>
        <v>124</v>
      </c>
      <c r="I29" s="63">
        <f t="shared" si="0"/>
        <v>218</v>
      </c>
      <c r="J29" s="63">
        <f t="shared" si="0"/>
        <v>754.56666666666661</v>
      </c>
      <c r="K29" s="58">
        <v>9</v>
      </c>
      <c r="L29" s="68">
        <f>SUM(L11+L17+L23)/3</f>
        <v>9.5866666666666678</v>
      </c>
      <c r="M29" s="58">
        <v>3</v>
      </c>
      <c r="N29" s="61">
        <f>SUM(N11+N17+N23)/3</f>
        <v>33.333333333333336</v>
      </c>
      <c r="O29" s="58">
        <v>4</v>
      </c>
      <c r="P29" s="62">
        <f>SUM(P11+P17+P23)/3</f>
        <v>235.66666666666666</v>
      </c>
      <c r="Q29" s="62"/>
      <c r="R29" s="62"/>
      <c r="S29" s="68">
        <f>SUM(S11+S17+S23)/3</f>
        <v>61.313333333333333</v>
      </c>
      <c r="T29" s="58">
        <v>3</v>
      </c>
      <c r="U29" s="64">
        <f>SUM(E29+F29+K29+M29+O29+T29)</f>
        <v>37.666666666666664</v>
      </c>
    </row>
    <row r="30" spans="1:21" x14ac:dyDescent="0.25">
      <c r="A30" s="10">
        <v>2</v>
      </c>
      <c r="B30" s="355" t="s">
        <v>685</v>
      </c>
      <c r="C30" s="13">
        <f>SUM(C12+C18+C24)/3</f>
        <v>10.036666666666667</v>
      </c>
      <c r="D30" s="12">
        <f>(C30*D$29)/C$29</f>
        <v>111.39474657787645</v>
      </c>
      <c r="E30" s="268">
        <v>10</v>
      </c>
      <c r="F30" s="12">
        <f t="shared" si="0"/>
        <v>8.6666666666666661</v>
      </c>
      <c r="G30" s="12">
        <f t="shared" si="0"/>
        <v>9</v>
      </c>
      <c r="H30" s="12">
        <f t="shared" si="0"/>
        <v>122.66666666666667</v>
      </c>
      <c r="I30" s="18">
        <f t="shared" si="0"/>
        <v>218.33333333333334</v>
      </c>
      <c r="J30" s="18">
        <f t="shared" si="0"/>
        <v>750.33333333333337</v>
      </c>
      <c r="K30" s="11">
        <v>9</v>
      </c>
      <c r="L30" s="41">
        <f>SUM(L12+L18+L24)/3</f>
        <v>9.3833333333333346</v>
      </c>
      <c r="M30" s="11">
        <v>3</v>
      </c>
      <c r="N30" s="14">
        <f>SUM(N12+N18+N24)/3</f>
        <v>33.6</v>
      </c>
      <c r="O30" s="11">
        <v>4</v>
      </c>
      <c r="P30" s="12">
        <f>SUM(P12+P18+P24)/3</f>
        <v>240.33333333333334</v>
      </c>
      <c r="Q30" s="12"/>
      <c r="R30" s="12"/>
      <c r="S30" s="41">
        <f>SUM(S12+S18+S24)/3</f>
        <v>62.03</v>
      </c>
      <c r="T30" s="11">
        <v>4</v>
      </c>
      <c r="U30" s="106">
        <f>SUM(E30+F30+K30+M30+O30+T30)</f>
        <v>38.666666666666664</v>
      </c>
    </row>
    <row r="31" spans="1:21" x14ac:dyDescent="0.25">
      <c r="A31" s="10">
        <v>3</v>
      </c>
      <c r="B31" s="9" t="s">
        <v>33</v>
      </c>
      <c r="C31" s="13">
        <f>SUM(C13+C19+C25)/3</f>
        <v>9.7366666666666664</v>
      </c>
      <c r="D31" s="12">
        <f>(C31*D$29)/C$29</f>
        <v>108.06511283758786</v>
      </c>
      <c r="E31" s="268">
        <v>12</v>
      </c>
      <c r="F31" s="12">
        <f t="shared" si="0"/>
        <v>8.6666666666666661</v>
      </c>
      <c r="G31" s="12">
        <f t="shared" si="0"/>
        <v>8</v>
      </c>
      <c r="H31" s="12">
        <f t="shared" si="0"/>
        <v>124.66666666666667</v>
      </c>
      <c r="I31" s="18">
        <f t="shared" si="0"/>
        <v>218</v>
      </c>
      <c r="J31" s="18">
        <f t="shared" si="0"/>
        <v>756.56666666666661</v>
      </c>
      <c r="K31" s="11">
        <v>9</v>
      </c>
      <c r="L31" s="41">
        <f>SUM(L13+L19+L25)/3</f>
        <v>9.7799999999999994</v>
      </c>
      <c r="M31" s="11">
        <v>3</v>
      </c>
      <c r="N31" s="14">
        <f>SUM(N13+N19+N25)/3</f>
        <v>36.300000000000004</v>
      </c>
      <c r="O31" s="11">
        <v>5</v>
      </c>
      <c r="P31" s="12">
        <f>SUM(P13+P19+P25)/3</f>
        <v>213.66666666666666</v>
      </c>
      <c r="Q31" s="12"/>
      <c r="R31" s="12"/>
      <c r="S31" s="41">
        <f>SUM(S13+S19+S25)/3</f>
        <v>61.22</v>
      </c>
      <c r="T31" s="11">
        <v>3</v>
      </c>
      <c r="U31" s="106">
        <f>SUM(E31+F31+K31+M31+O31+T31)</f>
        <v>40.666666666666664</v>
      </c>
    </row>
    <row r="32" spans="1:21" x14ac:dyDescent="0.25">
      <c r="A32" s="10">
        <v>4</v>
      </c>
      <c r="B32" s="9" t="s">
        <v>34</v>
      </c>
      <c r="C32" s="13">
        <f>SUM(C14+C20+C26)/3</f>
        <v>9.8666666666666671</v>
      </c>
      <c r="D32" s="12">
        <f>(C32*D$29)/C$29</f>
        <v>109.50795412504625</v>
      </c>
      <c r="E32" s="268">
        <v>14</v>
      </c>
      <c r="F32" s="12">
        <f t="shared" si="0"/>
        <v>8.6666666666666661</v>
      </c>
      <c r="G32" s="12">
        <f t="shared" si="0"/>
        <v>8</v>
      </c>
      <c r="H32" s="12">
        <f t="shared" si="0"/>
        <v>126</v>
      </c>
      <c r="I32" s="18">
        <f t="shared" si="0"/>
        <v>218</v>
      </c>
      <c r="J32" s="18">
        <f t="shared" si="0"/>
        <v>749.5</v>
      </c>
      <c r="K32" s="11">
        <v>9</v>
      </c>
      <c r="L32" s="41">
        <f>SUM(L14+L20+L26)/3</f>
        <v>9.24</v>
      </c>
      <c r="M32" s="11">
        <v>3</v>
      </c>
      <c r="N32" s="14">
        <f>SUM(N14+N20+N26)/3</f>
        <v>37.43333333333333</v>
      </c>
      <c r="O32" s="11">
        <v>5</v>
      </c>
      <c r="P32" s="12">
        <f>SUM(P14+P20+P26)/3</f>
        <v>191.66666666666666</v>
      </c>
      <c r="Q32" s="12"/>
      <c r="R32" s="12"/>
      <c r="S32" s="41">
        <f>SUM(S14+S20+S26)/3</f>
        <v>61.589999999999996</v>
      </c>
      <c r="T32" s="11">
        <v>3</v>
      </c>
      <c r="U32" s="106">
        <f>SUM(E32+F32+K32+M32+O32+T32)</f>
        <v>42.666666666666664</v>
      </c>
    </row>
    <row r="34" spans="2:8" x14ac:dyDescent="0.25">
      <c r="B34" s="390" t="s">
        <v>43</v>
      </c>
      <c r="C34" s="390"/>
      <c r="D34" s="390"/>
      <c r="E34" s="390"/>
      <c r="F34" s="390"/>
      <c r="G34" s="390"/>
      <c r="H34" s="390"/>
    </row>
    <row r="35" spans="2:8" x14ac:dyDescent="0.25">
      <c r="B35" s="27" t="s">
        <v>44</v>
      </c>
      <c r="C35" s="392" t="s">
        <v>45</v>
      </c>
      <c r="D35" s="393"/>
      <c r="E35" s="392" t="s">
        <v>46</v>
      </c>
      <c r="F35" s="393"/>
      <c r="G35" s="394" t="s">
        <v>47</v>
      </c>
      <c r="H35" s="393"/>
    </row>
    <row r="36" spans="2:8" x14ac:dyDescent="0.25">
      <c r="B36" s="28" t="s">
        <v>48</v>
      </c>
      <c r="C36" s="395"/>
      <c r="D36" s="396"/>
      <c r="E36" s="396"/>
      <c r="F36" s="396"/>
      <c r="G36" s="396"/>
      <c r="H36" s="397"/>
    </row>
    <row r="37" spans="2:8" x14ac:dyDescent="0.25">
      <c r="B37" s="28" t="s">
        <v>49</v>
      </c>
      <c r="C37" s="398" t="s">
        <v>551</v>
      </c>
      <c r="D37" s="398"/>
      <c r="E37" s="394" t="s">
        <v>50</v>
      </c>
      <c r="F37" s="394"/>
      <c r="G37" s="399" t="s">
        <v>51</v>
      </c>
      <c r="H37" s="400"/>
    </row>
    <row r="38" spans="2:8" x14ac:dyDescent="0.25">
      <c r="B38" s="28" t="s">
        <v>52</v>
      </c>
      <c r="C38" s="392" t="s">
        <v>552</v>
      </c>
      <c r="D38" s="394"/>
      <c r="E38" s="394" t="s">
        <v>53</v>
      </c>
      <c r="F38" s="394"/>
      <c r="G38" s="399" t="s">
        <v>54</v>
      </c>
      <c r="H38" s="400"/>
    </row>
    <row r="39" spans="2:8" x14ac:dyDescent="0.25">
      <c r="B39" s="28" t="s">
        <v>55</v>
      </c>
      <c r="C39" s="392">
        <v>1.8</v>
      </c>
      <c r="D39" s="393"/>
      <c r="E39" s="392">
        <v>2.4</v>
      </c>
      <c r="F39" s="393"/>
      <c r="G39" s="401">
        <v>2.2000000000000002</v>
      </c>
      <c r="H39" s="400"/>
    </row>
    <row r="40" spans="2:8" x14ac:dyDescent="0.25">
      <c r="B40" s="28" t="s">
        <v>56</v>
      </c>
      <c r="C40" s="392">
        <v>5.6</v>
      </c>
      <c r="D40" s="393"/>
      <c r="E40" s="392">
        <v>5.7</v>
      </c>
      <c r="F40" s="393"/>
      <c r="G40" s="401">
        <v>5.6</v>
      </c>
      <c r="H40" s="400"/>
    </row>
    <row r="41" spans="2:8" x14ac:dyDescent="0.25">
      <c r="B41" s="28" t="s">
        <v>57</v>
      </c>
      <c r="C41" s="392">
        <v>177</v>
      </c>
      <c r="D41" s="393"/>
      <c r="E41" s="392">
        <v>197</v>
      </c>
      <c r="F41" s="393"/>
      <c r="G41" s="401">
        <v>71</v>
      </c>
      <c r="H41" s="400"/>
    </row>
    <row r="42" spans="2:8" x14ac:dyDescent="0.25">
      <c r="B42" s="28" t="s">
        <v>58</v>
      </c>
      <c r="C42" s="392">
        <v>233</v>
      </c>
      <c r="D42" s="393"/>
      <c r="E42" s="392">
        <v>170</v>
      </c>
      <c r="F42" s="393"/>
      <c r="G42" s="401">
        <v>122</v>
      </c>
      <c r="H42" s="400"/>
    </row>
    <row r="43" spans="2:8" x14ac:dyDescent="0.25">
      <c r="B43" s="28" t="s">
        <v>59</v>
      </c>
      <c r="C43" s="401" t="s">
        <v>60</v>
      </c>
      <c r="D43" s="399"/>
      <c r="E43" s="394" t="s">
        <v>60</v>
      </c>
      <c r="F43" s="394"/>
      <c r="G43" s="399" t="s">
        <v>60</v>
      </c>
      <c r="H43" s="399"/>
    </row>
    <row r="44" spans="2:8" x14ac:dyDescent="0.25">
      <c r="B44" s="28" t="s">
        <v>61</v>
      </c>
      <c r="C44" s="401" t="s">
        <v>62</v>
      </c>
      <c r="D44" s="399"/>
      <c r="E44" s="399"/>
      <c r="F44" s="399"/>
      <c r="G44" s="399"/>
      <c r="H44" s="399"/>
    </row>
    <row r="45" spans="2:8" x14ac:dyDescent="0.25">
      <c r="B45" s="28" t="s">
        <v>63</v>
      </c>
      <c r="C45" s="402" t="s">
        <v>553</v>
      </c>
      <c r="D45" s="402"/>
      <c r="E45" s="402" t="s">
        <v>64</v>
      </c>
      <c r="F45" s="402"/>
      <c r="G45" s="404" t="s">
        <v>65</v>
      </c>
      <c r="H45" s="404"/>
    </row>
    <row r="46" spans="2:8" x14ac:dyDescent="0.25">
      <c r="B46" s="27" t="s">
        <v>66</v>
      </c>
      <c r="C46" s="403" t="s">
        <v>329</v>
      </c>
      <c r="D46" s="404"/>
      <c r="E46" s="402" t="s">
        <v>67</v>
      </c>
      <c r="F46" s="402"/>
      <c r="G46" s="404" t="s">
        <v>68</v>
      </c>
      <c r="H46" s="404"/>
    </row>
    <row r="47" spans="2:8" x14ac:dyDescent="0.25">
      <c r="B47" s="27" t="s">
        <v>69</v>
      </c>
      <c r="C47" s="402" t="s">
        <v>81</v>
      </c>
      <c r="D47" s="404"/>
      <c r="E47" s="402" t="s">
        <v>70</v>
      </c>
      <c r="F47" s="402"/>
      <c r="G47" s="404" t="s">
        <v>71</v>
      </c>
      <c r="H47" s="404"/>
    </row>
    <row r="48" spans="2:8" x14ac:dyDescent="0.25">
      <c r="B48" s="27" t="s">
        <v>15</v>
      </c>
      <c r="C48" s="392" t="s">
        <v>559</v>
      </c>
      <c r="D48" s="393"/>
      <c r="E48" s="402" t="s">
        <v>72</v>
      </c>
      <c r="F48" s="402"/>
      <c r="G48" s="404" t="s">
        <v>73</v>
      </c>
      <c r="H48" s="404"/>
    </row>
    <row r="49" spans="2:8" x14ac:dyDescent="0.25">
      <c r="B49" s="28" t="s">
        <v>74</v>
      </c>
      <c r="C49" s="405"/>
      <c r="D49" s="405"/>
      <c r="E49" s="405"/>
      <c r="F49" s="405"/>
      <c r="G49" s="405"/>
      <c r="H49" s="405"/>
    </row>
    <row r="50" spans="2:8" x14ac:dyDescent="0.25">
      <c r="B50" s="28" t="s">
        <v>75</v>
      </c>
      <c r="C50" s="28" t="s">
        <v>553</v>
      </c>
      <c r="D50" s="31" t="s">
        <v>554</v>
      </c>
      <c r="E50" s="51" t="s">
        <v>64</v>
      </c>
      <c r="F50" s="31" t="s">
        <v>76</v>
      </c>
      <c r="G50" s="49" t="s">
        <v>77</v>
      </c>
      <c r="H50" s="40" t="s">
        <v>78</v>
      </c>
    </row>
    <row r="51" spans="2:8" x14ac:dyDescent="0.25">
      <c r="B51" s="28" t="s">
        <v>79</v>
      </c>
      <c r="C51" s="28" t="s">
        <v>555</v>
      </c>
      <c r="D51" s="40" t="s">
        <v>80</v>
      </c>
      <c r="E51" s="28" t="s">
        <v>81</v>
      </c>
      <c r="F51" s="31" t="s">
        <v>82</v>
      </c>
      <c r="G51" s="116" t="s">
        <v>83</v>
      </c>
      <c r="H51" s="40" t="s">
        <v>84</v>
      </c>
    </row>
    <row r="52" spans="2:8" x14ac:dyDescent="0.25">
      <c r="B52" s="28" t="s">
        <v>79</v>
      </c>
      <c r="C52" s="28" t="s">
        <v>306</v>
      </c>
      <c r="D52" s="40" t="s">
        <v>85</v>
      </c>
      <c r="E52" s="28" t="s">
        <v>86</v>
      </c>
      <c r="F52" s="31" t="s">
        <v>87</v>
      </c>
      <c r="G52" s="117" t="s">
        <v>88</v>
      </c>
      <c r="H52" s="40" t="s">
        <v>89</v>
      </c>
    </row>
    <row r="53" spans="2:8" x14ac:dyDescent="0.25">
      <c r="B53" s="28" t="s">
        <v>90</v>
      </c>
      <c r="C53" s="45"/>
      <c r="D53" s="39"/>
      <c r="E53" s="28"/>
      <c r="F53" s="31"/>
      <c r="G53" s="45"/>
      <c r="H53" s="39"/>
    </row>
    <row r="54" spans="2:8" x14ac:dyDescent="0.25">
      <c r="B54" s="28"/>
      <c r="C54" s="45"/>
      <c r="D54" s="39"/>
      <c r="E54" s="28"/>
      <c r="F54" s="31"/>
      <c r="G54" s="45"/>
      <c r="H54" s="39"/>
    </row>
    <row r="55" spans="2:8" x14ac:dyDescent="0.25">
      <c r="B55" s="28" t="s">
        <v>91</v>
      </c>
      <c r="C55" s="402"/>
      <c r="D55" s="402"/>
      <c r="E55" s="402"/>
      <c r="F55" s="402"/>
      <c r="G55" s="402"/>
      <c r="H55" s="402"/>
    </row>
    <row r="56" spans="2:8" x14ac:dyDescent="0.25">
      <c r="B56" s="28" t="s">
        <v>92</v>
      </c>
      <c r="C56" s="28" t="s">
        <v>556</v>
      </c>
      <c r="D56" s="49" t="s">
        <v>93</v>
      </c>
      <c r="E56" s="28" t="s">
        <v>94</v>
      </c>
      <c r="F56" s="28" t="s">
        <v>95</v>
      </c>
      <c r="G56" s="49" t="s">
        <v>96</v>
      </c>
      <c r="H56" s="49" t="s">
        <v>97</v>
      </c>
    </row>
    <row r="57" spans="2:8" x14ac:dyDescent="0.25">
      <c r="B57" s="28"/>
      <c r="C57" s="49"/>
      <c r="D57" s="49"/>
      <c r="E57" s="28"/>
      <c r="F57" s="51"/>
      <c r="G57" s="45"/>
      <c r="H57" s="45"/>
    </row>
    <row r="58" spans="2:8" x14ac:dyDescent="0.25">
      <c r="B58" s="29"/>
      <c r="C58" s="49"/>
      <c r="D58" s="49"/>
      <c r="E58" s="28"/>
      <c r="F58" s="24"/>
      <c r="G58" s="45"/>
      <c r="H58" s="45"/>
    </row>
    <row r="59" spans="2:8" x14ac:dyDescent="0.25">
      <c r="B59" s="29"/>
      <c r="C59" s="49"/>
      <c r="D59" s="49"/>
      <c r="E59" s="28"/>
      <c r="F59" s="24"/>
      <c r="G59" s="45"/>
      <c r="H59" s="45"/>
    </row>
    <row r="60" spans="2:8" x14ac:dyDescent="0.25">
      <c r="B60" s="29"/>
      <c r="C60" s="45"/>
      <c r="D60" s="45"/>
      <c r="E60" s="28"/>
      <c r="F60" s="24"/>
      <c r="G60" s="45"/>
      <c r="H60" s="45"/>
    </row>
    <row r="61" spans="2:8" x14ac:dyDescent="0.25">
      <c r="B61" s="28" t="s">
        <v>98</v>
      </c>
      <c r="C61" s="28" t="s">
        <v>457</v>
      </c>
      <c r="D61" s="28" t="s">
        <v>557</v>
      </c>
      <c r="E61" s="28"/>
      <c r="F61" s="28"/>
      <c r="G61" s="49"/>
      <c r="H61" s="49"/>
    </row>
    <row r="62" spans="2:8" x14ac:dyDescent="0.25">
      <c r="B62" s="28"/>
      <c r="C62" s="45"/>
      <c r="D62" s="45"/>
      <c r="E62" s="28"/>
      <c r="F62" s="28"/>
      <c r="G62" s="45"/>
      <c r="H62" s="45"/>
    </row>
    <row r="63" spans="2:8" x14ac:dyDescent="0.25">
      <c r="B63" s="28" t="s">
        <v>99</v>
      </c>
      <c r="C63" s="28" t="s">
        <v>293</v>
      </c>
      <c r="D63" s="28" t="s">
        <v>558</v>
      </c>
      <c r="E63" s="28" t="s">
        <v>94</v>
      </c>
      <c r="F63" s="24" t="s">
        <v>100</v>
      </c>
      <c r="G63" s="116" t="s">
        <v>96</v>
      </c>
      <c r="H63" s="49" t="s">
        <v>101</v>
      </c>
    </row>
    <row r="64" spans="2:8" x14ac:dyDescent="0.25">
      <c r="B64" s="28"/>
      <c r="C64" s="28" t="s">
        <v>298</v>
      </c>
      <c r="D64" s="28" t="s">
        <v>103</v>
      </c>
      <c r="G64" s="116" t="s">
        <v>102</v>
      </c>
      <c r="H64" s="49" t="s">
        <v>103</v>
      </c>
    </row>
    <row r="65" spans="2:8" x14ac:dyDescent="0.25">
      <c r="B65" s="28"/>
      <c r="C65" s="45"/>
      <c r="D65" s="45"/>
      <c r="E65" s="28"/>
      <c r="F65" s="24"/>
      <c r="G65" s="45"/>
      <c r="H65" s="50"/>
    </row>
    <row r="66" spans="2:8" x14ac:dyDescent="0.25">
      <c r="B66" s="28" t="s">
        <v>104</v>
      </c>
      <c r="C66" s="28" t="s">
        <v>94</v>
      </c>
      <c r="D66" s="24" t="s">
        <v>106</v>
      </c>
      <c r="E66" s="28" t="s">
        <v>94</v>
      </c>
      <c r="F66" s="24" t="s">
        <v>106</v>
      </c>
      <c r="G66" s="118" t="s">
        <v>102</v>
      </c>
      <c r="H66" s="24" t="s">
        <v>107</v>
      </c>
    </row>
    <row r="67" spans="2:8" x14ac:dyDescent="0.25">
      <c r="B67" s="28"/>
      <c r="C67" s="49"/>
      <c r="D67" s="28" t="s">
        <v>107</v>
      </c>
      <c r="E67" s="28"/>
      <c r="F67" s="28" t="s">
        <v>107</v>
      </c>
      <c r="G67" s="45"/>
      <c r="H67" s="24" t="s">
        <v>108</v>
      </c>
    </row>
    <row r="68" spans="2:8" x14ac:dyDescent="0.25">
      <c r="B68" s="28"/>
      <c r="C68" s="28" t="s">
        <v>457</v>
      </c>
      <c r="D68" s="49" t="s">
        <v>109</v>
      </c>
      <c r="E68" s="28" t="s">
        <v>110</v>
      </c>
      <c r="F68" s="24" t="s">
        <v>109</v>
      </c>
      <c r="G68" s="28" t="s">
        <v>111</v>
      </c>
      <c r="H68" s="24" t="s">
        <v>112</v>
      </c>
    </row>
    <row r="69" spans="2:8" x14ac:dyDescent="0.25">
      <c r="B69" s="28" t="s">
        <v>113</v>
      </c>
      <c r="C69" s="24"/>
      <c r="D69" s="24"/>
      <c r="E69" s="28"/>
      <c r="F69" s="28"/>
      <c r="H69" s="24" t="s">
        <v>114</v>
      </c>
    </row>
    <row r="70" spans="2:8" x14ac:dyDescent="0.25">
      <c r="B70" s="29"/>
      <c r="C70" s="49"/>
      <c r="D70" s="49"/>
      <c r="E70" s="28"/>
      <c r="F70" s="28"/>
      <c r="G70" s="45"/>
      <c r="H70" s="45"/>
    </row>
    <row r="71" spans="2:8" x14ac:dyDescent="0.25">
      <c r="B71" s="29"/>
      <c r="C71" s="28"/>
      <c r="D71" s="28"/>
      <c r="E71" s="28"/>
      <c r="F71" s="28"/>
      <c r="G71" s="49" t="s">
        <v>96</v>
      </c>
      <c r="H71" s="49" t="s">
        <v>115</v>
      </c>
    </row>
    <row r="72" spans="2:8" x14ac:dyDescent="0.25">
      <c r="G72" s="49" t="s">
        <v>102</v>
      </c>
      <c r="H72" s="49" t="s">
        <v>116</v>
      </c>
    </row>
  </sheetData>
  <mergeCells count="49">
    <mergeCell ref="C48:D48"/>
    <mergeCell ref="C49:H49"/>
    <mergeCell ref="C55:H55"/>
    <mergeCell ref="E47:F47"/>
    <mergeCell ref="E48:F48"/>
    <mergeCell ref="G47:H47"/>
    <mergeCell ref="G48:H48"/>
    <mergeCell ref="C47:D47"/>
    <mergeCell ref="C43:D43"/>
    <mergeCell ref="E43:F43"/>
    <mergeCell ref="G43:H43"/>
    <mergeCell ref="C45:D45"/>
    <mergeCell ref="C46:D46"/>
    <mergeCell ref="C44:H44"/>
    <mergeCell ref="E45:F45"/>
    <mergeCell ref="E46:F46"/>
    <mergeCell ref="G45:H45"/>
    <mergeCell ref="G46:H46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6:H36"/>
    <mergeCell ref="C37:D37"/>
    <mergeCell ref="E37:F37"/>
    <mergeCell ref="G37:H37"/>
    <mergeCell ref="C38:D38"/>
    <mergeCell ref="E38:F38"/>
    <mergeCell ref="G38:H38"/>
    <mergeCell ref="L7:M7"/>
    <mergeCell ref="N7:O7"/>
    <mergeCell ref="S7:T7"/>
    <mergeCell ref="U7:U8"/>
    <mergeCell ref="C35:D35"/>
    <mergeCell ref="E35:F35"/>
    <mergeCell ref="G35:H35"/>
    <mergeCell ref="A7:A8"/>
    <mergeCell ref="B7:B8"/>
    <mergeCell ref="B34:H34"/>
    <mergeCell ref="C7:E7"/>
    <mergeCell ref="J7:K7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D87"/>
  <sheetViews>
    <sheetView workbookViewId="0">
      <pane ySplit="9" topLeftCell="A10" activePane="bottomLeft" state="frozen"/>
      <selection pane="bottomLeft" activeCell="J34" sqref="J34"/>
    </sheetView>
  </sheetViews>
  <sheetFormatPr defaultColWidth="14.5703125" defaultRowHeight="15" x14ac:dyDescent="0.25"/>
  <cols>
    <col min="1" max="1" width="3.42578125" customWidth="1"/>
    <col min="2" max="2" width="25.5703125" customWidth="1"/>
    <col min="3" max="3" width="12" customWidth="1"/>
    <col min="4" max="4" width="25.7109375" customWidth="1"/>
    <col min="5" max="5" width="12.28515625" customWidth="1"/>
    <col min="6" max="6" width="29" customWidth="1"/>
    <col min="7" max="7" width="11.85546875" customWidth="1"/>
    <col min="8" max="8" width="23.28515625" customWidth="1"/>
    <col min="19" max="20" width="8.7109375" customWidth="1"/>
  </cols>
  <sheetData>
    <row r="2" spans="1:24" x14ac:dyDescent="0.25">
      <c r="B2" s="2" t="s">
        <v>337</v>
      </c>
    </row>
    <row r="3" spans="1:24" x14ac:dyDescent="0.25">
      <c r="B3" s="1" t="s">
        <v>338</v>
      </c>
    </row>
    <row r="4" spans="1:24" x14ac:dyDescent="0.25">
      <c r="B4" s="1"/>
    </row>
    <row r="5" spans="1:24" ht="15.75" customHeight="1" x14ac:dyDescent="0.25">
      <c r="A5" s="3" t="s">
        <v>339</v>
      </c>
    </row>
    <row r="7" spans="1:24" ht="75.75" customHeight="1" x14ac:dyDescent="0.25">
      <c r="A7" s="389" t="s">
        <v>3</v>
      </c>
      <c r="B7" s="389" t="s">
        <v>4</v>
      </c>
      <c r="C7" s="389" t="s">
        <v>5</v>
      </c>
      <c r="D7" s="389"/>
      <c r="E7" s="389"/>
      <c r="F7" s="5" t="s">
        <v>7</v>
      </c>
      <c r="G7" s="5" t="s">
        <v>123</v>
      </c>
      <c r="H7" s="5" t="s">
        <v>340</v>
      </c>
      <c r="I7" s="389" t="s">
        <v>215</v>
      </c>
      <c r="J7" s="389"/>
      <c r="K7" s="389" t="s">
        <v>11</v>
      </c>
      <c r="L7" s="389"/>
      <c r="M7" s="389" t="s">
        <v>12</v>
      </c>
      <c r="N7" s="389"/>
      <c r="O7" s="389" t="s">
        <v>124</v>
      </c>
      <c r="P7" s="389"/>
      <c r="Q7" s="5" t="s">
        <v>341</v>
      </c>
      <c r="R7" s="5" t="s">
        <v>13</v>
      </c>
      <c r="S7" s="5" t="s">
        <v>14</v>
      </c>
      <c r="T7" s="5" t="s">
        <v>15</v>
      </c>
      <c r="U7" s="389" t="s">
        <v>16</v>
      </c>
      <c r="V7" s="389"/>
      <c r="W7" s="391" t="s">
        <v>17</v>
      </c>
    </row>
    <row r="8" spans="1:24" ht="25.5" customHeight="1" x14ac:dyDescent="0.25">
      <c r="A8" s="389"/>
      <c r="B8" s="389"/>
      <c r="C8" s="5" t="s">
        <v>18</v>
      </c>
      <c r="D8" s="5" t="s">
        <v>19</v>
      </c>
      <c r="E8" s="5" t="s">
        <v>20</v>
      </c>
      <c r="F8" s="5" t="s">
        <v>20</v>
      </c>
      <c r="G8" s="5" t="s">
        <v>22</v>
      </c>
      <c r="H8" s="5" t="s">
        <v>23</v>
      </c>
      <c r="I8" s="5" t="s">
        <v>24</v>
      </c>
      <c r="J8" s="5" t="s">
        <v>20</v>
      </c>
      <c r="K8" s="5" t="s">
        <v>25</v>
      </c>
      <c r="L8" s="6" t="s">
        <v>20</v>
      </c>
      <c r="M8" s="6" t="s">
        <v>26</v>
      </c>
      <c r="N8" s="6" t="s">
        <v>20</v>
      </c>
      <c r="O8" s="5" t="s">
        <v>25</v>
      </c>
      <c r="P8" s="5" t="s">
        <v>20</v>
      </c>
      <c r="Q8" s="5" t="s">
        <v>127</v>
      </c>
      <c r="R8" s="5" t="s">
        <v>342</v>
      </c>
      <c r="S8" s="5" t="s">
        <v>28</v>
      </c>
      <c r="T8" s="5" t="s">
        <v>343</v>
      </c>
      <c r="U8" s="5" t="s">
        <v>25</v>
      </c>
      <c r="V8" s="5" t="s">
        <v>20</v>
      </c>
      <c r="W8" s="391"/>
    </row>
    <row r="10" spans="1:24" s="21" customFormat="1" ht="15.75" customHeight="1" x14ac:dyDescent="0.2">
      <c r="A10" s="288" t="s">
        <v>601</v>
      </c>
    </row>
    <row r="11" spans="1:24" s="21" customFormat="1" ht="15.75" customHeight="1" x14ac:dyDescent="0.2">
      <c r="A11" s="65">
        <v>1</v>
      </c>
      <c r="B11" s="65" t="s">
        <v>344</v>
      </c>
      <c r="C11" s="60">
        <v>3.77</v>
      </c>
      <c r="D11" s="62">
        <v>100</v>
      </c>
      <c r="E11" s="58">
        <v>10</v>
      </c>
      <c r="F11" s="58">
        <v>9</v>
      </c>
      <c r="G11" s="58">
        <v>73</v>
      </c>
      <c r="H11" s="58">
        <v>96</v>
      </c>
      <c r="I11" s="62">
        <v>815</v>
      </c>
      <c r="J11" s="58">
        <v>9</v>
      </c>
      <c r="K11" s="61">
        <v>11.73</v>
      </c>
      <c r="L11" s="58">
        <v>5</v>
      </c>
      <c r="M11" s="61">
        <v>41</v>
      </c>
      <c r="N11" s="58">
        <v>6</v>
      </c>
      <c r="O11" s="61">
        <v>24.87</v>
      </c>
      <c r="P11" s="58">
        <v>7</v>
      </c>
      <c r="Q11" s="61">
        <v>32.17</v>
      </c>
      <c r="R11" s="58">
        <v>279</v>
      </c>
      <c r="S11" s="58" t="s">
        <v>345</v>
      </c>
      <c r="T11" s="58" t="s">
        <v>346</v>
      </c>
      <c r="U11" s="61">
        <v>69.87</v>
      </c>
      <c r="V11" s="58">
        <v>8</v>
      </c>
      <c r="W11" s="59">
        <f>SUM(E11+J11+L11+N11+P11+V11)</f>
        <v>45</v>
      </c>
      <c r="X11" s="22"/>
    </row>
    <row r="12" spans="1:24" s="21" customFormat="1" ht="15.75" customHeight="1" x14ac:dyDescent="0.2">
      <c r="A12" s="65">
        <v>2</v>
      </c>
      <c r="B12" s="65" t="s">
        <v>347</v>
      </c>
      <c r="C12" s="60">
        <v>4.4800000000000004</v>
      </c>
      <c r="D12" s="62">
        <v>100</v>
      </c>
      <c r="E12" s="58">
        <v>10</v>
      </c>
      <c r="F12" s="58">
        <v>9</v>
      </c>
      <c r="G12" s="58">
        <v>74</v>
      </c>
      <c r="H12" s="58">
        <v>98</v>
      </c>
      <c r="I12" s="62">
        <v>817</v>
      </c>
      <c r="J12" s="58">
        <v>9</v>
      </c>
      <c r="K12" s="61">
        <v>11.87</v>
      </c>
      <c r="L12" s="58">
        <v>5</v>
      </c>
      <c r="M12" s="61">
        <v>45</v>
      </c>
      <c r="N12" s="58">
        <v>7</v>
      </c>
      <c r="O12" s="61">
        <v>23.92</v>
      </c>
      <c r="P12" s="58">
        <v>7</v>
      </c>
      <c r="Q12" s="61">
        <v>32.75</v>
      </c>
      <c r="R12" s="58">
        <v>345</v>
      </c>
      <c r="S12" s="58" t="s">
        <v>40</v>
      </c>
      <c r="T12" s="58" t="s">
        <v>346</v>
      </c>
      <c r="U12" s="61">
        <v>68.930000000000007</v>
      </c>
      <c r="V12" s="58">
        <v>7</v>
      </c>
      <c r="W12" s="59">
        <f>SUM(E12+J12+L12+N12+P12+V12)</f>
        <v>45</v>
      </c>
    </row>
    <row r="13" spans="1:24" s="21" customFormat="1" ht="15.75" customHeight="1" x14ac:dyDescent="0.2">
      <c r="A13" s="79"/>
      <c r="B13" s="79" t="s">
        <v>135</v>
      </c>
      <c r="C13" s="81">
        <f>SUM(C11:C12)/2</f>
        <v>4.125</v>
      </c>
      <c r="D13" s="83">
        <v>100</v>
      </c>
      <c r="E13" s="82">
        <v>10</v>
      </c>
      <c r="F13" s="83">
        <f>SUM(F11:F12)/2</f>
        <v>9</v>
      </c>
      <c r="G13" s="83">
        <f>SUM(G11:G12)/2</f>
        <v>73.5</v>
      </c>
      <c r="H13" s="83">
        <f>SUM(H11:H12)/2</f>
        <v>97</v>
      </c>
      <c r="I13" s="83">
        <f>SUM(I11:I12)/2</f>
        <v>816</v>
      </c>
      <c r="J13" s="82">
        <v>9</v>
      </c>
      <c r="K13" s="84">
        <f>SUM(K11:K12)/2</f>
        <v>11.8</v>
      </c>
      <c r="L13" s="82">
        <v>5</v>
      </c>
      <c r="M13" s="84">
        <f>SUM(M11:M12)/2</f>
        <v>43</v>
      </c>
      <c r="N13" s="82">
        <v>7</v>
      </c>
      <c r="O13" s="84">
        <f>SUM(O11:O12)/2</f>
        <v>24.395000000000003</v>
      </c>
      <c r="P13" s="82">
        <v>7</v>
      </c>
      <c r="Q13" s="84">
        <f>SUM(Q11:Q12)/2</f>
        <v>32.46</v>
      </c>
      <c r="R13" s="83">
        <f>SUM(R11:R12)/2</f>
        <v>312</v>
      </c>
      <c r="S13" s="82"/>
      <c r="T13" s="82"/>
      <c r="U13" s="84">
        <f>SUM(U11:U12)/2</f>
        <v>69.400000000000006</v>
      </c>
      <c r="V13" s="82">
        <v>8</v>
      </c>
      <c r="W13" s="89">
        <f>SUM(E13+J13+L13+N13+P13+V13)</f>
        <v>46</v>
      </c>
    </row>
    <row r="14" spans="1:24" s="21" customFormat="1" ht="15.75" customHeight="1" x14ac:dyDescent="0.2">
      <c r="A14" s="17">
        <v>3</v>
      </c>
      <c r="B14" s="17" t="s">
        <v>348</v>
      </c>
      <c r="C14" s="13">
        <v>4.9800000000000004</v>
      </c>
      <c r="D14" s="12">
        <f>C14*100/AVERAGE($C$11:$C$12)</f>
        <v>120.72727272727275</v>
      </c>
      <c r="E14" s="11">
        <v>14</v>
      </c>
      <c r="F14" s="11">
        <v>9</v>
      </c>
      <c r="G14" s="11">
        <v>63</v>
      </c>
      <c r="H14" s="11">
        <v>97</v>
      </c>
      <c r="I14" s="12">
        <v>805</v>
      </c>
      <c r="J14" s="11">
        <v>9</v>
      </c>
      <c r="K14" s="14">
        <v>11.16</v>
      </c>
      <c r="L14" s="11">
        <v>4</v>
      </c>
      <c r="M14" s="14">
        <v>42</v>
      </c>
      <c r="N14" s="11">
        <v>7</v>
      </c>
      <c r="O14" s="14">
        <v>23.38</v>
      </c>
      <c r="P14" s="11">
        <v>7</v>
      </c>
      <c r="Q14" s="14">
        <v>29.15</v>
      </c>
      <c r="R14" s="11">
        <v>333</v>
      </c>
      <c r="S14" s="11" t="s">
        <v>345</v>
      </c>
      <c r="T14" s="11" t="s">
        <v>346</v>
      </c>
      <c r="U14" s="14">
        <v>69.92</v>
      </c>
      <c r="V14" s="11">
        <v>8</v>
      </c>
      <c r="W14" s="33">
        <f>SUM(E14+J14+L14+N14+P14+V14)</f>
        <v>49</v>
      </c>
    </row>
    <row r="15" spans="1:24" s="21" customFormat="1" ht="15.75" customHeight="1" x14ac:dyDescent="0.2">
      <c r="A15" s="17">
        <v>4</v>
      </c>
      <c r="B15" s="17" t="s">
        <v>349</v>
      </c>
      <c r="C15" s="13">
        <v>4.58</v>
      </c>
      <c r="D15" s="12">
        <f>C15*100/AVERAGE($C$11:$C$12)</f>
        <v>111.03030303030303</v>
      </c>
      <c r="E15" s="11">
        <v>12</v>
      </c>
      <c r="F15" s="11">
        <v>9</v>
      </c>
      <c r="G15" s="11">
        <v>69</v>
      </c>
      <c r="H15" s="11">
        <v>96</v>
      </c>
      <c r="I15" s="12">
        <v>815</v>
      </c>
      <c r="J15" s="11">
        <v>9</v>
      </c>
      <c r="K15" s="14">
        <v>11.17</v>
      </c>
      <c r="L15" s="11">
        <v>4</v>
      </c>
      <c r="M15" s="14">
        <v>41</v>
      </c>
      <c r="N15" s="11">
        <v>6</v>
      </c>
      <c r="O15" s="14">
        <v>23.41</v>
      </c>
      <c r="P15" s="11">
        <v>7</v>
      </c>
      <c r="Q15" s="14">
        <v>28.97</v>
      </c>
      <c r="R15" s="11">
        <v>399</v>
      </c>
      <c r="S15" s="11" t="s">
        <v>345</v>
      </c>
      <c r="T15" s="11" t="s">
        <v>346</v>
      </c>
      <c r="U15" s="14">
        <v>70.02</v>
      </c>
      <c r="V15" s="11">
        <v>8</v>
      </c>
      <c r="W15" s="33">
        <f>SUM(E15+J15+L15+N15+P15+V15)</f>
        <v>46</v>
      </c>
    </row>
    <row r="16" spans="1:24" x14ac:dyDescent="0.25">
      <c r="I16" s="19"/>
    </row>
    <row r="17" spans="1:30" s="21" customFormat="1" ht="15.75" customHeight="1" x14ac:dyDescent="0.2">
      <c r="A17" s="289" t="s">
        <v>602</v>
      </c>
      <c r="I17" s="22"/>
    </row>
    <row r="18" spans="1:30" s="21" customFormat="1" ht="15.75" customHeight="1" x14ac:dyDescent="0.2">
      <c r="A18" s="65">
        <v>1</v>
      </c>
      <c r="B18" s="65" t="s">
        <v>344</v>
      </c>
      <c r="C18" s="60">
        <v>7.09</v>
      </c>
      <c r="D18" s="62">
        <v>100</v>
      </c>
      <c r="E18" s="58">
        <v>10</v>
      </c>
      <c r="F18" s="58">
        <v>9</v>
      </c>
      <c r="G18" s="58">
        <v>92</v>
      </c>
      <c r="H18" s="58">
        <v>104</v>
      </c>
      <c r="I18" s="62">
        <v>798</v>
      </c>
      <c r="J18" s="58">
        <v>8</v>
      </c>
      <c r="K18" s="61">
        <v>11.35</v>
      </c>
      <c r="L18" s="58">
        <v>5</v>
      </c>
      <c r="M18" s="61">
        <v>35.9</v>
      </c>
      <c r="N18" s="58">
        <v>5</v>
      </c>
      <c r="O18" s="61">
        <v>24.67</v>
      </c>
      <c r="P18" s="58">
        <v>7</v>
      </c>
      <c r="Q18" s="61">
        <v>31.09</v>
      </c>
      <c r="R18" s="58">
        <v>385</v>
      </c>
      <c r="S18" s="58" t="s">
        <v>350</v>
      </c>
      <c r="T18" s="58" t="s">
        <v>351</v>
      </c>
      <c r="U18" s="61">
        <v>70.64</v>
      </c>
      <c r="V18" s="58">
        <v>9</v>
      </c>
      <c r="W18" s="59">
        <f t="shared" ref="W18:W23" si="0">SUM(E18+J18+L18+N18+P18+V18)</f>
        <v>44</v>
      </c>
      <c r="X18" s="22"/>
    </row>
    <row r="19" spans="1:30" s="21" customFormat="1" ht="15.75" customHeight="1" x14ac:dyDescent="0.2">
      <c r="A19" s="65">
        <v>2</v>
      </c>
      <c r="B19" s="65" t="s">
        <v>347</v>
      </c>
      <c r="C19" s="60">
        <v>6.94</v>
      </c>
      <c r="D19" s="62">
        <v>100</v>
      </c>
      <c r="E19" s="58">
        <v>10</v>
      </c>
      <c r="F19" s="58">
        <v>9</v>
      </c>
      <c r="G19" s="58">
        <v>105</v>
      </c>
      <c r="H19" s="58">
        <v>104</v>
      </c>
      <c r="I19" s="62">
        <v>792</v>
      </c>
      <c r="J19" s="58">
        <v>8</v>
      </c>
      <c r="K19" s="61">
        <v>10.66</v>
      </c>
      <c r="L19" s="58">
        <v>4</v>
      </c>
      <c r="M19" s="61">
        <v>38.6</v>
      </c>
      <c r="N19" s="58">
        <v>6</v>
      </c>
      <c r="O19" s="61">
        <v>21.32</v>
      </c>
      <c r="P19" s="58">
        <v>4</v>
      </c>
      <c r="Q19" s="61">
        <v>25.72</v>
      </c>
      <c r="R19" s="58">
        <v>371</v>
      </c>
      <c r="S19" s="58" t="s">
        <v>350</v>
      </c>
      <c r="T19" s="58" t="s">
        <v>351</v>
      </c>
      <c r="U19" s="61">
        <v>70.790000000000006</v>
      </c>
      <c r="V19" s="58">
        <v>9</v>
      </c>
      <c r="W19" s="59">
        <f t="shared" si="0"/>
        <v>41</v>
      </c>
    </row>
    <row r="20" spans="1:30" s="21" customFormat="1" ht="15.75" customHeight="1" x14ac:dyDescent="0.2">
      <c r="A20" s="79"/>
      <c r="B20" s="79" t="s">
        <v>135</v>
      </c>
      <c r="C20" s="81">
        <f>SUM(C18:C19)/2</f>
        <v>7.0150000000000006</v>
      </c>
      <c r="D20" s="83">
        <v>100</v>
      </c>
      <c r="E20" s="82">
        <v>10</v>
      </c>
      <c r="F20" s="83">
        <f>SUM(F18:F19)/2</f>
        <v>9</v>
      </c>
      <c r="G20" s="83">
        <f>SUM(G18:G19)/2</f>
        <v>98.5</v>
      </c>
      <c r="H20" s="83">
        <f>SUM(H18:H19)/2</f>
        <v>104</v>
      </c>
      <c r="I20" s="83">
        <f>SUM(I18:I19)/2</f>
        <v>795</v>
      </c>
      <c r="J20" s="82">
        <v>8</v>
      </c>
      <c r="K20" s="84">
        <f>SUM(K18:K19)/2</f>
        <v>11.004999999999999</v>
      </c>
      <c r="L20" s="83">
        <v>4</v>
      </c>
      <c r="M20" s="84">
        <f>SUM(M18:M19)/2</f>
        <v>37.25</v>
      </c>
      <c r="N20" s="83">
        <v>6</v>
      </c>
      <c r="O20" s="84">
        <f>SUM(O18:O19)/2</f>
        <v>22.995000000000001</v>
      </c>
      <c r="P20" s="83">
        <v>5</v>
      </c>
      <c r="Q20" s="84">
        <f>SUM(Q18:Q19)/2</f>
        <v>28.405000000000001</v>
      </c>
      <c r="R20" s="83">
        <f>SUM(R18:R19)/2</f>
        <v>378</v>
      </c>
      <c r="S20" s="82"/>
      <c r="T20" s="82"/>
      <c r="U20" s="84">
        <f>SUM(U18:U19)/2</f>
        <v>70.715000000000003</v>
      </c>
      <c r="V20" s="82">
        <v>9</v>
      </c>
      <c r="W20" s="89">
        <f t="shared" si="0"/>
        <v>42</v>
      </c>
    </row>
    <row r="21" spans="1:30" s="21" customFormat="1" ht="15.75" customHeight="1" x14ac:dyDescent="0.25">
      <c r="A21" s="17">
        <v>3</v>
      </c>
      <c r="B21" s="24" t="s">
        <v>348</v>
      </c>
      <c r="C21" s="13">
        <v>6.74</v>
      </c>
      <c r="D21" s="12">
        <f>C21*100/AVERAGE($C$18:$C$19)</f>
        <v>96.079828937990015</v>
      </c>
      <c r="E21" s="11">
        <v>10</v>
      </c>
      <c r="F21" s="11">
        <v>9</v>
      </c>
      <c r="G21" s="11">
        <v>85</v>
      </c>
      <c r="H21" s="11">
        <v>106</v>
      </c>
      <c r="I21" s="12">
        <v>777</v>
      </c>
      <c r="J21" s="11">
        <v>7</v>
      </c>
      <c r="K21" s="14">
        <v>11.96</v>
      </c>
      <c r="L21" s="11">
        <v>6</v>
      </c>
      <c r="M21" s="14">
        <v>32.4</v>
      </c>
      <c r="N21" s="11">
        <v>4</v>
      </c>
      <c r="O21" s="14">
        <v>26.4</v>
      </c>
      <c r="P21" s="11">
        <v>8</v>
      </c>
      <c r="Q21" s="14">
        <v>36</v>
      </c>
      <c r="R21" s="11">
        <v>404</v>
      </c>
      <c r="S21" s="11" t="s">
        <v>352</v>
      </c>
      <c r="T21" s="11" t="s">
        <v>351</v>
      </c>
      <c r="U21" s="14">
        <v>69.42</v>
      </c>
      <c r="V21" s="11">
        <v>8</v>
      </c>
      <c r="W21" s="33">
        <f t="shared" si="0"/>
        <v>43</v>
      </c>
    </row>
    <row r="22" spans="1:30" s="21" customFormat="1" ht="15.75" customHeight="1" x14ac:dyDescent="0.25">
      <c r="A22" s="615">
        <v>4</v>
      </c>
      <c r="B22" s="581" t="s">
        <v>349</v>
      </c>
      <c r="C22" s="616">
        <v>6.79</v>
      </c>
      <c r="D22" s="618">
        <f>C22*100/AVERAGE($C$18:$C$19)</f>
        <v>96.79258731290092</v>
      </c>
      <c r="E22" s="617">
        <v>10</v>
      </c>
      <c r="F22" s="617">
        <v>8</v>
      </c>
      <c r="G22" s="617">
        <v>106</v>
      </c>
      <c r="H22" s="617">
        <v>106</v>
      </c>
      <c r="I22" s="618">
        <v>788</v>
      </c>
      <c r="J22" s="617">
        <v>8</v>
      </c>
      <c r="K22" s="619">
        <v>11.96</v>
      </c>
      <c r="L22" s="617">
        <v>6</v>
      </c>
      <c r="M22" s="619">
        <v>36.4</v>
      </c>
      <c r="N22" s="617">
        <v>5</v>
      </c>
      <c r="O22" s="619">
        <v>26.48</v>
      </c>
      <c r="P22" s="617">
        <v>8</v>
      </c>
      <c r="Q22" s="619">
        <v>33.29</v>
      </c>
      <c r="R22" s="617">
        <v>368</v>
      </c>
      <c r="S22" s="617" t="s">
        <v>352</v>
      </c>
      <c r="T22" s="617" t="s">
        <v>351</v>
      </c>
      <c r="U22" s="619">
        <v>68.78</v>
      </c>
      <c r="V22" s="617">
        <v>7</v>
      </c>
      <c r="W22" s="586">
        <f t="shared" si="0"/>
        <v>44</v>
      </c>
    </row>
    <row r="23" spans="1:30" s="21" customFormat="1" ht="15.75" customHeight="1" x14ac:dyDescent="0.25">
      <c r="A23" s="620">
        <v>5</v>
      </c>
      <c r="B23" s="620" t="s">
        <v>353</v>
      </c>
      <c r="C23" s="621">
        <v>7.22</v>
      </c>
      <c r="D23" s="596">
        <f>C23*100/AVERAGE($C$18:$C$19)</f>
        <v>102.92230933713471</v>
      </c>
      <c r="E23" s="622">
        <v>10</v>
      </c>
      <c r="F23" s="622">
        <v>9</v>
      </c>
      <c r="G23" s="622">
        <v>97</v>
      </c>
      <c r="H23" s="622">
        <v>100</v>
      </c>
      <c r="I23" s="623">
        <v>832</v>
      </c>
      <c r="J23" s="622">
        <v>9</v>
      </c>
      <c r="K23" s="624">
        <v>12.19</v>
      </c>
      <c r="L23" s="622">
        <v>6</v>
      </c>
      <c r="M23" s="624">
        <v>42.9</v>
      </c>
      <c r="N23" s="622">
        <v>7</v>
      </c>
      <c r="O23" s="624">
        <v>25.66</v>
      </c>
      <c r="P23" s="622">
        <v>8</v>
      </c>
      <c r="Q23" s="624">
        <v>38.28</v>
      </c>
      <c r="R23" s="622">
        <v>375</v>
      </c>
      <c r="S23" s="622" t="s">
        <v>350</v>
      </c>
      <c r="T23" s="622" t="s">
        <v>351</v>
      </c>
      <c r="U23" s="624">
        <v>68.66</v>
      </c>
      <c r="V23" s="622">
        <v>7</v>
      </c>
      <c r="W23" s="599">
        <f t="shared" si="0"/>
        <v>47</v>
      </c>
    </row>
    <row r="24" spans="1:30" s="600" customFormat="1" ht="15.75" customHeight="1" x14ac:dyDescent="0.25">
      <c r="C24" s="601"/>
      <c r="D24" s="590"/>
      <c r="E24" s="602"/>
      <c r="F24" s="602"/>
      <c r="G24" s="602"/>
      <c r="H24" s="602"/>
      <c r="I24" s="603"/>
      <c r="J24" s="602"/>
      <c r="K24" s="604"/>
      <c r="L24" s="602"/>
      <c r="M24" s="604"/>
      <c r="N24" s="602"/>
      <c r="O24" s="604"/>
      <c r="P24" s="602"/>
      <c r="Q24" s="604"/>
      <c r="R24" s="602"/>
      <c r="S24" s="602"/>
      <c r="T24" s="602"/>
      <c r="U24" s="604"/>
      <c r="V24" s="602"/>
      <c r="W24" s="593"/>
    </row>
    <row r="25" spans="1:30" s="21" customFormat="1" ht="15.75" customHeight="1" x14ac:dyDescent="0.25">
      <c r="A25" s="23" t="s">
        <v>262</v>
      </c>
      <c r="B25"/>
      <c r="C25"/>
      <c r="D25"/>
      <c r="E25"/>
      <c r="F25"/>
      <c r="G25"/>
      <c r="H25"/>
      <c r="I25" s="1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21" customFormat="1" ht="15.75" customHeight="1" x14ac:dyDescent="0.25">
      <c r="A26" s="232">
        <v>1</v>
      </c>
      <c r="B26" s="232" t="s">
        <v>344</v>
      </c>
      <c r="C26" s="234"/>
      <c r="D26" s="208">
        <v>100</v>
      </c>
      <c r="E26" s="26"/>
      <c r="F26" s="26">
        <v>9</v>
      </c>
      <c r="G26" s="26">
        <v>78</v>
      </c>
      <c r="H26" s="26">
        <v>98</v>
      </c>
      <c r="I26" s="208"/>
      <c r="J26" s="26"/>
      <c r="K26" s="217"/>
      <c r="L26" s="26"/>
      <c r="M26" s="217"/>
      <c r="N26" s="26"/>
      <c r="O26" s="217"/>
      <c r="P26" s="26"/>
      <c r="Q26" s="217"/>
      <c r="R26" s="26"/>
      <c r="S26" s="26" t="s">
        <v>354</v>
      </c>
      <c r="T26" s="26"/>
      <c r="U26" s="217"/>
      <c r="V26" s="26"/>
      <c r="W26" s="59">
        <f t="shared" ref="W26:W31" si="1">SUM(E26+J26+L26+N26+P26+V26)</f>
        <v>0</v>
      </c>
      <c r="X26" s="19"/>
      <c r="Y26"/>
      <c r="Z26"/>
      <c r="AA26"/>
      <c r="AB26"/>
      <c r="AC26"/>
      <c r="AD26"/>
    </row>
    <row r="27" spans="1:30" s="21" customFormat="1" ht="15.75" customHeight="1" x14ac:dyDescent="0.25">
      <c r="A27" s="232">
        <v>2</v>
      </c>
      <c r="B27" s="232" t="s">
        <v>347</v>
      </c>
      <c r="C27" s="234"/>
      <c r="D27" s="208">
        <v>100</v>
      </c>
      <c r="E27" s="26"/>
      <c r="F27" s="26">
        <v>9</v>
      </c>
      <c r="G27" s="26">
        <v>72</v>
      </c>
      <c r="H27" s="26">
        <v>98</v>
      </c>
      <c r="I27" s="208"/>
      <c r="J27" s="26"/>
      <c r="K27" s="217"/>
      <c r="L27" s="26"/>
      <c r="M27" s="217"/>
      <c r="N27" s="26"/>
      <c r="O27" s="217"/>
      <c r="P27" s="26"/>
      <c r="Q27" s="217"/>
      <c r="R27" s="26"/>
      <c r="S27" s="26" t="s">
        <v>354</v>
      </c>
      <c r="T27" s="26"/>
      <c r="U27" s="217"/>
      <c r="V27" s="26"/>
      <c r="W27" s="59">
        <f t="shared" si="1"/>
        <v>0</v>
      </c>
      <c r="X27"/>
      <c r="Y27"/>
      <c r="Z27"/>
      <c r="AA27"/>
      <c r="AB27"/>
      <c r="AC27"/>
      <c r="AD27"/>
    </row>
    <row r="28" spans="1:30" s="21" customFormat="1" ht="15.75" customHeight="1" x14ac:dyDescent="0.25">
      <c r="A28" s="258"/>
      <c r="B28" s="258" t="s">
        <v>135</v>
      </c>
      <c r="C28" s="259"/>
      <c r="D28" s="260">
        <v>100</v>
      </c>
      <c r="E28" s="257"/>
      <c r="F28" s="260">
        <f>SUM(F26:F27)/2</f>
        <v>9</v>
      </c>
      <c r="G28" s="260">
        <f>SUM(G26:G27)/2</f>
        <v>75</v>
      </c>
      <c r="H28" s="260">
        <f>SUM(H26:H27)/2</f>
        <v>98</v>
      </c>
      <c r="I28" s="260"/>
      <c r="J28" s="257"/>
      <c r="K28" s="261"/>
      <c r="L28" s="260"/>
      <c r="M28" s="261"/>
      <c r="N28" s="260"/>
      <c r="O28" s="261"/>
      <c r="P28" s="260"/>
      <c r="Q28" s="261"/>
      <c r="R28" s="260"/>
      <c r="S28" s="257"/>
      <c r="T28" s="257"/>
      <c r="U28" s="261"/>
      <c r="V28" s="257"/>
      <c r="W28" s="89">
        <f t="shared" si="1"/>
        <v>0</v>
      </c>
      <c r="X28"/>
      <c r="Y28"/>
      <c r="Z28"/>
      <c r="AA28"/>
      <c r="AB28"/>
      <c r="AC28"/>
      <c r="AD28"/>
    </row>
    <row r="29" spans="1:30" s="21" customFormat="1" ht="15.75" customHeight="1" x14ac:dyDescent="0.25">
      <c r="A29" s="24">
        <v>3</v>
      </c>
      <c r="B29" s="24" t="s">
        <v>348</v>
      </c>
      <c r="C29" s="235"/>
      <c r="D29" s="210">
        <f>C29*100/AVERAGE($C$18:$C$19)</f>
        <v>0</v>
      </c>
      <c r="E29" s="10"/>
      <c r="F29" s="10">
        <v>9</v>
      </c>
      <c r="G29" s="10">
        <v>82</v>
      </c>
      <c r="H29" s="10">
        <v>98</v>
      </c>
      <c r="I29" s="210"/>
      <c r="J29" s="10"/>
      <c r="K29" s="216"/>
      <c r="L29" s="10"/>
      <c r="M29" s="216"/>
      <c r="N29" s="10"/>
      <c r="O29" s="216"/>
      <c r="P29" s="10"/>
      <c r="Q29" s="216"/>
      <c r="R29" s="10"/>
      <c r="S29" s="10" t="s">
        <v>354</v>
      </c>
      <c r="T29" s="10"/>
      <c r="U29" s="216"/>
      <c r="V29" s="10"/>
      <c r="W29" s="33">
        <f t="shared" si="1"/>
        <v>0</v>
      </c>
      <c r="X29"/>
      <c r="Y29"/>
      <c r="Z29"/>
      <c r="AA29"/>
      <c r="AB29"/>
      <c r="AC29"/>
      <c r="AD29"/>
    </row>
    <row r="30" spans="1:30" s="21" customFormat="1" ht="15.75" customHeight="1" x14ac:dyDescent="0.25">
      <c r="A30" s="581">
        <v>4</v>
      </c>
      <c r="B30" s="581" t="s">
        <v>349</v>
      </c>
      <c r="C30" s="582"/>
      <c r="D30" s="583">
        <f>C30*100/AVERAGE($C$18:$C$19)</f>
        <v>0</v>
      </c>
      <c r="E30" s="584"/>
      <c r="F30" s="584">
        <v>8</v>
      </c>
      <c r="G30" s="584">
        <v>68</v>
      </c>
      <c r="H30" s="584">
        <v>98</v>
      </c>
      <c r="I30" s="583"/>
      <c r="J30" s="584"/>
      <c r="K30" s="585"/>
      <c r="L30" s="584"/>
      <c r="M30" s="585"/>
      <c r="N30" s="584"/>
      <c r="O30" s="585"/>
      <c r="P30" s="584"/>
      <c r="Q30" s="585"/>
      <c r="R30" s="584"/>
      <c r="S30" s="584" t="s">
        <v>354</v>
      </c>
      <c r="T30" s="584"/>
      <c r="U30" s="585"/>
      <c r="V30" s="584"/>
      <c r="W30" s="586">
        <f t="shared" si="1"/>
        <v>0</v>
      </c>
      <c r="X30"/>
      <c r="Y30"/>
      <c r="Z30"/>
      <c r="AA30"/>
      <c r="AB30"/>
      <c r="AC30"/>
      <c r="AD30"/>
    </row>
    <row r="31" spans="1:30" s="21" customFormat="1" ht="15.75" customHeight="1" x14ac:dyDescent="0.25">
      <c r="A31" s="594">
        <v>5</v>
      </c>
      <c r="B31" s="594" t="s">
        <v>353</v>
      </c>
      <c r="C31" s="595"/>
      <c r="D31" s="596">
        <f>C31*100/AVERAGE($C$18:$C$19)</f>
        <v>0</v>
      </c>
      <c r="E31" s="597"/>
      <c r="F31" s="597">
        <v>9</v>
      </c>
      <c r="G31" s="597">
        <v>69</v>
      </c>
      <c r="H31" s="597">
        <v>98</v>
      </c>
      <c r="I31" s="596"/>
      <c r="J31" s="597"/>
      <c r="K31" s="598"/>
      <c r="L31" s="597"/>
      <c r="M31" s="598"/>
      <c r="N31" s="597"/>
      <c r="O31" s="598"/>
      <c r="P31" s="597"/>
      <c r="Q31" s="598"/>
      <c r="R31" s="597"/>
      <c r="S31" s="597" t="s">
        <v>354</v>
      </c>
      <c r="T31" s="597"/>
      <c r="U31" s="598"/>
      <c r="V31" s="597"/>
      <c r="W31" s="599">
        <f t="shared" si="1"/>
        <v>0</v>
      </c>
      <c r="X31"/>
      <c r="Y31"/>
      <c r="Z31"/>
      <c r="AA31"/>
      <c r="AB31"/>
      <c r="AC31"/>
      <c r="AD31"/>
    </row>
    <row r="32" spans="1:30" s="600" customFormat="1" ht="15.75" customHeight="1" x14ac:dyDescent="0.25">
      <c r="A32" s="587" t="s">
        <v>355</v>
      </c>
      <c r="C32" s="601"/>
      <c r="D32" s="590"/>
      <c r="E32" s="602"/>
      <c r="F32" s="602"/>
      <c r="G32" s="602"/>
      <c r="H32" s="602"/>
      <c r="I32" s="603"/>
      <c r="J32" s="602"/>
      <c r="K32" s="604"/>
      <c r="L32" s="602"/>
      <c r="M32" s="604"/>
      <c r="N32" s="602"/>
      <c r="O32" s="604"/>
      <c r="P32" s="602"/>
      <c r="Q32" s="604"/>
      <c r="R32" s="602"/>
      <c r="S32" s="602"/>
      <c r="T32" s="602"/>
      <c r="U32" s="604"/>
      <c r="V32" s="602"/>
      <c r="W32" s="593"/>
    </row>
    <row r="33" spans="1:24" x14ac:dyDescent="0.25">
      <c r="I33" s="19"/>
    </row>
    <row r="34" spans="1:24" s="21" customFormat="1" ht="15.75" customHeight="1" x14ac:dyDescent="0.2">
      <c r="A34" s="16" t="s">
        <v>38</v>
      </c>
      <c r="I34" s="22"/>
    </row>
    <row r="35" spans="1:24" s="21" customFormat="1" ht="15.75" customHeight="1" x14ac:dyDescent="0.25">
      <c r="A35" s="65">
        <v>1</v>
      </c>
      <c r="B35" s="65" t="s">
        <v>344</v>
      </c>
      <c r="C35" s="60">
        <v>3.74</v>
      </c>
      <c r="D35" s="62">
        <v>100</v>
      </c>
      <c r="E35" s="58">
        <v>10</v>
      </c>
      <c r="F35" s="58">
        <v>9</v>
      </c>
      <c r="G35" s="58">
        <v>71</v>
      </c>
      <c r="H35" s="58">
        <v>82</v>
      </c>
      <c r="I35" s="208">
        <v>793</v>
      </c>
      <c r="J35" s="58">
        <v>8</v>
      </c>
      <c r="K35" s="61">
        <v>9.32</v>
      </c>
      <c r="L35" s="58">
        <v>3</v>
      </c>
      <c r="M35" s="61">
        <v>42</v>
      </c>
      <c r="N35" s="58">
        <v>7</v>
      </c>
      <c r="O35" s="61">
        <v>16.48</v>
      </c>
      <c r="P35" s="58">
        <v>2</v>
      </c>
      <c r="Q35" s="61">
        <v>21.83</v>
      </c>
      <c r="R35" s="58">
        <v>357</v>
      </c>
      <c r="S35" s="58" t="s">
        <v>345</v>
      </c>
      <c r="T35" s="58" t="s">
        <v>40</v>
      </c>
      <c r="U35" s="61">
        <v>72.28</v>
      </c>
      <c r="V35" s="58">
        <v>9</v>
      </c>
      <c r="W35" s="59">
        <f>SUM(E35+J35+L35+N35+P35+V35)</f>
        <v>39</v>
      </c>
      <c r="X35" s="22"/>
    </row>
    <row r="36" spans="1:24" s="21" customFormat="1" ht="15.75" customHeight="1" x14ac:dyDescent="0.25">
      <c r="A36" s="65">
        <v>2</v>
      </c>
      <c r="B36" s="65" t="s">
        <v>347</v>
      </c>
      <c r="C36" s="60">
        <v>3.93</v>
      </c>
      <c r="D36" s="62">
        <v>100</v>
      </c>
      <c r="E36" s="58">
        <v>10</v>
      </c>
      <c r="F36" s="58">
        <v>9</v>
      </c>
      <c r="G36" s="58">
        <v>74</v>
      </c>
      <c r="H36" s="58">
        <v>83</v>
      </c>
      <c r="I36" s="208">
        <v>838</v>
      </c>
      <c r="J36" s="58">
        <v>9</v>
      </c>
      <c r="K36" s="61">
        <v>9.3000000000000007</v>
      </c>
      <c r="L36" s="58">
        <v>3</v>
      </c>
      <c r="M36" s="61">
        <v>43</v>
      </c>
      <c r="N36" s="58">
        <v>7</v>
      </c>
      <c r="O36" s="61">
        <v>16.260000000000002</v>
      </c>
      <c r="P36" s="58">
        <v>2</v>
      </c>
      <c r="Q36" s="61">
        <v>17.48</v>
      </c>
      <c r="R36" s="58">
        <v>366</v>
      </c>
      <c r="S36" s="58" t="s">
        <v>345</v>
      </c>
      <c r="T36" s="58" t="s">
        <v>40</v>
      </c>
      <c r="U36" s="61">
        <v>71.56</v>
      </c>
      <c r="V36" s="58">
        <v>9</v>
      </c>
      <c r="W36" s="59">
        <f>SUM(E36+J36+L36+N36+P36+V36)</f>
        <v>40</v>
      </c>
    </row>
    <row r="37" spans="1:24" s="21" customFormat="1" ht="15.75" customHeight="1" x14ac:dyDescent="0.2">
      <c r="A37" s="79"/>
      <c r="B37" s="79" t="s">
        <v>135</v>
      </c>
      <c r="C37" s="81">
        <f>SUM(C35:C36)/2</f>
        <v>3.835</v>
      </c>
      <c r="D37" s="83">
        <v>100</v>
      </c>
      <c r="E37" s="82">
        <v>10</v>
      </c>
      <c r="F37" s="83">
        <f>SUM(F35:F36)/2</f>
        <v>9</v>
      </c>
      <c r="G37" s="83">
        <f>SUM(G35:G36)/2</f>
        <v>72.5</v>
      </c>
      <c r="H37" s="83">
        <f>SUM(H35:H36)/2</f>
        <v>82.5</v>
      </c>
      <c r="I37" s="83">
        <f>SUM(I35:I36)/2</f>
        <v>815.5</v>
      </c>
      <c r="J37" s="82">
        <v>9</v>
      </c>
      <c r="K37" s="84">
        <f>SUM(K35:K36)/2</f>
        <v>9.31</v>
      </c>
      <c r="L37" s="82">
        <v>3</v>
      </c>
      <c r="M37" s="84">
        <f>SUM(M35:M36)/2</f>
        <v>42.5</v>
      </c>
      <c r="N37" s="82">
        <v>7</v>
      </c>
      <c r="O37" s="84">
        <f>SUM(O35:O36)/2</f>
        <v>16.37</v>
      </c>
      <c r="P37" s="82">
        <v>2</v>
      </c>
      <c r="Q37" s="84">
        <f>SUM(Q35:Q36)/2</f>
        <v>19.655000000000001</v>
      </c>
      <c r="R37" s="83">
        <f>SUM(R35:R36)/2</f>
        <v>361.5</v>
      </c>
      <c r="S37" s="82"/>
      <c r="T37" s="82"/>
      <c r="U37" s="84">
        <f>SUM(U35:U36)/2</f>
        <v>71.92</v>
      </c>
      <c r="V37" s="82">
        <v>9</v>
      </c>
      <c r="W37" s="89">
        <f>SUM(E37+J37+L37+N37+P37+V37)</f>
        <v>40</v>
      </c>
    </row>
    <row r="38" spans="1:24" s="21" customFormat="1" ht="15.75" customHeight="1" x14ac:dyDescent="0.25">
      <c r="A38" s="17">
        <v>3</v>
      </c>
      <c r="B38" s="24" t="s">
        <v>348</v>
      </c>
      <c r="C38" s="13">
        <v>3.21</v>
      </c>
      <c r="D38" s="12">
        <f>C38*100/AVERAGE($C$35:$C$36)</f>
        <v>83.702737940026083</v>
      </c>
      <c r="E38" s="11">
        <v>6</v>
      </c>
      <c r="F38" s="11">
        <v>9</v>
      </c>
      <c r="G38" s="11">
        <v>65</v>
      </c>
      <c r="H38" s="11">
        <v>83</v>
      </c>
      <c r="I38" s="12">
        <v>785</v>
      </c>
      <c r="J38" s="11">
        <v>7</v>
      </c>
      <c r="K38" s="14">
        <v>10.09</v>
      </c>
      <c r="L38" s="11">
        <v>4</v>
      </c>
      <c r="M38" s="14">
        <v>41</v>
      </c>
      <c r="N38" s="11">
        <v>6</v>
      </c>
      <c r="O38" s="14">
        <v>19.07</v>
      </c>
      <c r="P38" s="11">
        <v>4</v>
      </c>
      <c r="Q38" s="14">
        <v>23.4</v>
      </c>
      <c r="R38" s="11">
        <v>393</v>
      </c>
      <c r="S38" s="11" t="s">
        <v>345</v>
      </c>
      <c r="T38" s="11" t="s">
        <v>40</v>
      </c>
      <c r="U38" s="14">
        <v>70.31</v>
      </c>
      <c r="V38" s="11">
        <v>9</v>
      </c>
      <c r="W38" s="33">
        <f>SUM(E38+J38+L38+N38+P38+V38)</f>
        <v>36</v>
      </c>
    </row>
    <row r="39" spans="1:24" s="21" customFormat="1" ht="15.75" customHeight="1" x14ac:dyDescent="0.25">
      <c r="A39" s="17">
        <v>4</v>
      </c>
      <c r="B39" s="24" t="s">
        <v>349</v>
      </c>
      <c r="C39" s="13">
        <v>3.44</v>
      </c>
      <c r="D39" s="12">
        <f>C39*100/AVERAGE($C$35:$C$36)</f>
        <v>89.700130378096475</v>
      </c>
      <c r="E39" s="11">
        <v>8</v>
      </c>
      <c r="F39" s="11">
        <v>9</v>
      </c>
      <c r="G39" s="11">
        <v>71</v>
      </c>
      <c r="H39" s="11">
        <v>82</v>
      </c>
      <c r="I39" s="12">
        <v>795</v>
      </c>
      <c r="J39" s="11">
        <v>8</v>
      </c>
      <c r="K39" s="14">
        <v>9.92</v>
      </c>
      <c r="L39" s="11">
        <v>3</v>
      </c>
      <c r="M39" s="14">
        <v>45</v>
      </c>
      <c r="N39" s="11">
        <v>7</v>
      </c>
      <c r="O39" s="14">
        <v>18.440000000000001</v>
      </c>
      <c r="P39" s="11">
        <v>3</v>
      </c>
      <c r="Q39" s="14">
        <v>21.42</v>
      </c>
      <c r="R39" s="11">
        <v>371</v>
      </c>
      <c r="S39" s="11" t="s">
        <v>345</v>
      </c>
      <c r="T39" s="11">
        <v>16.079999999999998</v>
      </c>
      <c r="U39" s="14">
        <v>69.510000000000005</v>
      </c>
      <c r="V39" s="11">
        <v>8</v>
      </c>
      <c r="W39" s="33">
        <f>SUM(E39+J39+L39+N39+P39+V39)</f>
        <v>37</v>
      </c>
    </row>
    <row r="40" spans="1:24" x14ac:dyDescent="0.25">
      <c r="I40" s="19"/>
    </row>
    <row r="41" spans="1:24" s="21" customFormat="1" ht="15.75" customHeight="1" x14ac:dyDescent="0.2">
      <c r="A41" s="16" t="s">
        <v>42</v>
      </c>
      <c r="I41" s="22"/>
    </row>
    <row r="42" spans="1:24" s="21" customFormat="1" ht="15.75" customHeight="1" x14ac:dyDescent="0.2">
      <c r="A42" s="65">
        <v>1</v>
      </c>
      <c r="B42" s="65" t="s">
        <v>344</v>
      </c>
      <c r="C42" s="60">
        <f>SUM(C11+C18+C35)/3</f>
        <v>4.8666666666666663</v>
      </c>
      <c r="D42" s="62">
        <v>100</v>
      </c>
      <c r="E42" s="58">
        <v>10</v>
      </c>
      <c r="F42" s="62">
        <f t="shared" ref="F42:I43" si="2">SUM(F11+F18+F35)/3</f>
        <v>9</v>
      </c>
      <c r="G42" s="62">
        <f t="shared" si="2"/>
        <v>78.666666666666671</v>
      </c>
      <c r="H42" s="63">
        <f t="shared" si="2"/>
        <v>94</v>
      </c>
      <c r="I42" s="62">
        <f t="shared" si="2"/>
        <v>802</v>
      </c>
      <c r="J42" s="58">
        <v>9</v>
      </c>
      <c r="K42" s="61">
        <f>SUM(K11+K18+K35)/3</f>
        <v>10.799999999999999</v>
      </c>
      <c r="L42" s="58">
        <v>4</v>
      </c>
      <c r="M42" s="61">
        <f>SUM(M11+M18+M35)/3</f>
        <v>39.633333333333333</v>
      </c>
      <c r="N42" s="58">
        <v>6</v>
      </c>
      <c r="O42" s="61">
        <f>SUM(O11+O18+O35)/3</f>
        <v>22.006666666666671</v>
      </c>
      <c r="P42" s="58">
        <v>4</v>
      </c>
      <c r="Q42" s="61">
        <f>SUM(Q11+Q18+Q35)/3</f>
        <v>28.363333333333333</v>
      </c>
      <c r="R42" s="62">
        <f>SUM(R11+R18+R35)/3</f>
        <v>340.33333333333331</v>
      </c>
      <c r="S42" s="61"/>
      <c r="T42" s="61"/>
      <c r="U42" s="61">
        <f>SUM(U11+U18+U35)/3</f>
        <v>70.929999999999993</v>
      </c>
      <c r="V42" s="58">
        <v>9</v>
      </c>
      <c r="W42" s="59">
        <f t="shared" ref="W42:W47" si="3">SUM(E42+J42+L42+N42+P42+V42)</f>
        <v>42</v>
      </c>
      <c r="X42" s="22"/>
    </row>
    <row r="43" spans="1:24" s="21" customFormat="1" ht="15.75" customHeight="1" x14ac:dyDescent="0.2">
      <c r="A43" s="65">
        <v>2</v>
      </c>
      <c r="B43" s="65" t="s">
        <v>347</v>
      </c>
      <c r="C43" s="60">
        <f>SUM(C12+C19+C36)/3</f>
        <v>5.1166666666666671</v>
      </c>
      <c r="D43" s="62">
        <v>100</v>
      </c>
      <c r="E43" s="58">
        <v>10</v>
      </c>
      <c r="F43" s="62">
        <f t="shared" si="2"/>
        <v>9</v>
      </c>
      <c r="G43" s="62">
        <f t="shared" si="2"/>
        <v>84.333333333333329</v>
      </c>
      <c r="H43" s="63">
        <f t="shared" si="2"/>
        <v>95</v>
      </c>
      <c r="I43" s="62">
        <f t="shared" si="2"/>
        <v>815.66666666666663</v>
      </c>
      <c r="J43" s="58">
        <v>9</v>
      </c>
      <c r="K43" s="61">
        <f>SUM(K12+K19+K36)/3</f>
        <v>10.610000000000001</v>
      </c>
      <c r="L43" s="58">
        <v>4</v>
      </c>
      <c r="M43" s="61">
        <f>SUM(M12+M19+M36)/3</f>
        <v>42.199999999999996</v>
      </c>
      <c r="N43" s="58">
        <v>7</v>
      </c>
      <c r="O43" s="61">
        <f>SUM(O12+O19+O36)/3</f>
        <v>20.5</v>
      </c>
      <c r="P43" s="58">
        <v>4</v>
      </c>
      <c r="Q43" s="61">
        <f>SUM(Q12+Q19+Q36)/3</f>
        <v>25.316666666666666</v>
      </c>
      <c r="R43" s="62">
        <f>SUM(R12+R19+R36)/3</f>
        <v>360.66666666666669</v>
      </c>
      <c r="S43" s="61"/>
      <c r="T43" s="61"/>
      <c r="U43" s="61">
        <f>SUM(U12+U19+U36)/3</f>
        <v>70.426666666666677</v>
      </c>
      <c r="V43" s="58">
        <v>9</v>
      </c>
      <c r="W43" s="59">
        <f t="shared" si="3"/>
        <v>43</v>
      </c>
    </row>
    <row r="44" spans="1:24" s="21" customFormat="1" ht="15.75" customHeight="1" x14ac:dyDescent="0.2">
      <c r="A44" s="79"/>
      <c r="B44" s="79" t="s">
        <v>135</v>
      </c>
      <c r="C44" s="81">
        <f>SUM(C42:C43)/2</f>
        <v>4.9916666666666671</v>
      </c>
      <c r="D44" s="83">
        <v>100</v>
      </c>
      <c r="E44" s="82">
        <v>10</v>
      </c>
      <c r="F44" s="83">
        <f>SUM(F42:F43)/2</f>
        <v>9</v>
      </c>
      <c r="G44" s="83">
        <f>SUM(G42:G43)/2</f>
        <v>81.5</v>
      </c>
      <c r="H44" s="83">
        <f>SUM(H42:H43)/2</f>
        <v>94.5</v>
      </c>
      <c r="I44" s="83">
        <f>SUM(I42:I43)/2</f>
        <v>808.83333333333326</v>
      </c>
      <c r="J44" s="82">
        <v>9</v>
      </c>
      <c r="K44" s="84">
        <f>SUM(K42:K43)/2</f>
        <v>10.705</v>
      </c>
      <c r="L44" s="82">
        <v>4</v>
      </c>
      <c r="M44" s="84">
        <f>SUM(M42:M43)/2</f>
        <v>40.916666666666664</v>
      </c>
      <c r="N44" s="82">
        <v>6</v>
      </c>
      <c r="O44" s="84">
        <f>SUM(O42:O43)/2</f>
        <v>21.253333333333337</v>
      </c>
      <c r="P44" s="82">
        <v>4</v>
      </c>
      <c r="Q44" s="84">
        <f>SUM(Q42:Q43)/2</f>
        <v>26.84</v>
      </c>
      <c r="R44" s="83">
        <f>SUM(R42:R43)/2</f>
        <v>350.5</v>
      </c>
      <c r="S44" s="84"/>
      <c r="T44" s="84"/>
      <c r="U44" s="84">
        <f>SUM(U42:U43)/2</f>
        <v>70.678333333333342</v>
      </c>
      <c r="V44" s="82">
        <v>9</v>
      </c>
      <c r="W44" s="89">
        <f t="shared" si="3"/>
        <v>42</v>
      </c>
    </row>
    <row r="45" spans="1:24" s="21" customFormat="1" ht="15.75" customHeight="1" x14ac:dyDescent="0.25">
      <c r="A45" s="17">
        <v>3</v>
      </c>
      <c r="B45" s="24" t="s">
        <v>348</v>
      </c>
      <c r="C45" s="13">
        <f>SUM(C14+C21+C38)/3</f>
        <v>4.9766666666666666</v>
      </c>
      <c r="D45" s="12">
        <f>C45*100/AVERAGE($C$42:$C$43)</f>
        <v>99.699499165275441</v>
      </c>
      <c r="E45" s="11">
        <v>10</v>
      </c>
      <c r="F45" s="12">
        <f t="shared" ref="F45:I46" si="4">SUM(F14+F21+F38)/3</f>
        <v>9</v>
      </c>
      <c r="G45" s="12">
        <f t="shared" si="4"/>
        <v>71</v>
      </c>
      <c r="H45" s="18">
        <f t="shared" si="4"/>
        <v>95.333333333333329</v>
      </c>
      <c r="I45" s="12">
        <f t="shared" si="4"/>
        <v>789</v>
      </c>
      <c r="J45" s="11">
        <v>8</v>
      </c>
      <c r="K45" s="14">
        <f>SUM(K14+K21+K38)/3</f>
        <v>11.07</v>
      </c>
      <c r="L45" s="11">
        <v>4</v>
      </c>
      <c r="M45" s="14">
        <f>SUM(M14+M21+M38)/3</f>
        <v>38.466666666666669</v>
      </c>
      <c r="N45" s="11">
        <v>6</v>
      </c>
      <c r="O45" s="14">
        <f>SUM(O14+O21+O38)/3</f>
        <v>22.95</v>
      </c>
      <c r="P45" s="11">
        <v>5</v>
      </c>
      <c r="Q45" s="14">
        <f>SUM(Q14+Q21+Q38)/3</f>
        <v>29.516666666666669</v>
      </c>
      <c r="R45" s="12">
        <f>SUM(R14+R21+R38)/3</f>
        <v>376.66666666666669</v>
      </c>
      <c r="S45" s="14"/>
      <c r="T45" s="14"/>
      <c r="U45" s="14">
        <f>SUM(U14+U21+U38)/3</f>
        <v>69.88333333333334</v>
      </c>
      <c r="V45" s="11">
        <v>8</v>
      </c>
      <c r="W45" s="33">
        <f t="shared" si="3"/>
        <v>41</v>
      </c>
    </row>
    <row r="46" spans="1:24" s="21" customFormat="1" ht="15.75" customHeight="1" x14ac:dyDescent="0.25">
      <c r="A46" s="17">
        <v>4</v>
      </c>
      <c r="B46" s="24" t="s">
        <v>349</v>
      </c>
      <c r="C46" s="235">
        <f>SUM(C15+C22+C39)/3</f>
        <v>4.9366666666666665</v>
      </c>
      <c r="D46" s="210">
        <f>C46*100/AVERAGE($C$42:$C$43)</f>
        <v>98.898163606010002</v>
      </c>
      <c r="E46" s="10">
        <v>10</v>
      </c>
      <c r="F46" s="210">
        <f t="shared" si="4"/>
        <v>8.6666666666666661</v>
      </c>
      <c r="G46" s="210">
        <f t="shared" si="4"/>
        <v>82</v>
      </c>
      <c r="H46" s="210">
        <f t="shared" si="4"/>
        <v>94.666666666666671</v>
      </c>
      <c r="I46" s="210">
        <f t="shared" si="4"/>
        <v>799.33333333333337</v>
      </c>
      <c r="J46" s="10">
        <v>9</v>
      </c>
      <c r="K46" s="216">
        <f>SUM(K15+K22+K39)/3</f>
        <v>11.016666666666667</v>
      </c>
      <c r="L46" s="10">
        <v>4</v>
      </c>
      <c r="M46" s="216">
        <f>SUM(M15+M22+M39)/3</f>
        <v>40.800000000000004</v>
      </c>
      <c r="N46" s="10">
        <v>6</v>
      </c>
      <c r="O46" s="216">
        <f>SUM(O15+O22+O39)/3</f>
        <v>22.776666666666667</v>
      </c>
      <c r="P46" s="10">
        <v>5</v>
      </c>
      <c r="Q46" s="216">
        <f>SUM(Q15+Q22+Q39)/3</f>
        <v>27.893333333333334</v>
      </c>
      <c r="R46" s="210">
        <f>SUM(R15+R22+R39)/3</f>
        <v>379.33333333333331</v>
      </c>
      <c r="S46" s="216"/>
      <c r="T46" s="216"/>
      <c r="U46" s="216">
        <f>SUM(U15+U22+U39)/3</f>
        <v>69.436666666666667</v>
      </c>
      <c r="V46" s="10">
        <v>8</v>
      </c>
      <c r="W46" s="33">
        <f t="shared" si="3"/>
        <v>42</v>
      </c>
    </row>
    <row r="47" spans="1:24" s="21" customFormat="1" ht="15.75" customHeight="1" x14ac:dyDescent="0.25">
      <c r="A47" s="17">
        <v>5</v>
      </c>
      <c r="B47" s="24" t="s">
        <v>353</v>
      </c>
      <c r="C47" s="13">
        <f>SUM(C23)</f>
        <v>7.22</v>
      </c>
      <c r="D47" s="12">
        <f>C47*100/AVERAGE($C$42:$C$43)</f>
        <v>144.64106844741235</v>
      </c>
      <c r="E47" s="11">
        <v>18</v>
      </c>
      <c r="F47" s="210">
        <f>SUM(F23+F31)/2</f>
        <v>9</v>
      </c>
      <c r="G47" s="210">
        <f>SUM(G23+G31)/2</f>
        <v>83</v>
      </c>
      <c r="H47" s="210">
        <f>SUM(H23+H31)/2</f>
        <v>99</v>
      </c>
      <c r="I47" s="210">
        <f>SUM(I23)</f>
        <v>832</v>
      </c>
      <c r="J47" s="11">
        <v>9</v>
      </c>
      <c r="K47" s="216">
        <f>SUM(K23)</f>
        <v>12.19</v>
      </c>
      <c r="L47" s="11">
        <v>6</v>
      </c>
      <c r="M47" s="216">
        <f>SUM(M23)</f>
        <v>42.9</v>
      </c>
      <c r="N47" s="11">
        <v>7</v>
      </c>
      <c r="O47" s="216">
        <f>SUM(O23)</f>
        <v>25.66</v>
      </c>
      <c r="P47" s="11">
        <v>8</v>
      </c>
      <c r="Q47" s="216">
        <f>SUM(Q23)</f>
        <v>38.28</v>
      </c>
      <c r="R47" s="210">
        <f>SUM(R23)</f>
        <v>375</v>
      </c>
      <c r="S47" s="14"/>
      <c r="T47" s="14"/>
      <c r="U47" s="216">
        <f>SUM(U23)</f>
        <v>68.66</v>
      </c>
      <c r="V47" s="11">
        <v>7</v>
      </c>
      <c r="W47" s="33">
        <f t="shared" si="3"/>
        <v>55</v>
      </c>
    </row>
    <row r="50" spans="2:10" x14ac:dyDescent="0.25">
      <c r="B50" s="390" t="s">
        <v>43</v>
      </c>
      <c r="C50" s="390"/>
      <c r="D50" s="390"/>
      <c r="E50" s="390"/>
      <c r="F50" s="390"/>
      <c r="G50" s="390"/>
      <c r="H50" s="390"/>
    </row>
    <row r="51" spans="2:10" x14ac:dyDescent="0.25">
      <c r="B51" s="27" t="s">
        <v>356</v>
      </c>
      <c r="C51" s="392" t="s">
        <v>151</v>
      </c>
      <c r="D51" s="393"/>
      <c r="E51" s="392" t="s">
        <v>152</v>
      </c>
      <c r="F51" s="393"/>
      <c r="G51" s="394" t="s">
        <v>47</v>
      </c>
      <c r="H51" s="393"/>
      <c r="I51" s="414" t="s">
        <v>45</v>
      </c>
      <c r="J51" s="393"/>
    </row>
    <row r="52" spans="2:10" x14ac:dyDescent="0.25">
      <c r="B52" s="28" t="s">
        <v>48</v>
      </c>
      <c r="C52" s="395"/>
      <c r="D52" s="396"/>
      <c r="E52" s="396"/>
      <c r="F52" s="396"/>
      <c r="G52" s="396"/>
      <c r="H52" s="397"/>
    </row>
    <row r="53" spans="2:10" x14ac:dyDescent="0.25">
      <c r="B53" s="28" t="s">
        <v>49</v>
      </c>
      <c r="C53" s="439" t="s">
        <v>265</v>
      </c>
      <c r="D53" s="440"/>
      <c r="E53" s="402" t="s">
        <v>357</v>
      </c>
      <c r="F53" s="402"/>
      <c r="G53" s="399" t="s">
        <v>358</v>
      </c>
      <c r="H53" s="400"/>
      <c r="I53" s="414" t="s">
        <v>407</v>
      </c>
      <c r="J53" s="400"/>
    </row>
    <row r="54" spans="2:10" x14ac:dyDescent="0.25">
      <c r="B54" s="28" t="s">
        <v>52</v>
      </c>
      <c r="C54" s="439" t="s">
        <v>359</v>
      </c>
      <c r="D54" s="441"/>
      <c r="E54" s="394" t="s">
        <v>360</v>
      </c>
      <c r="F54" s="394"/>
      <c r="G54" s="394" t="s">
        <v>155</v>
      </c>
      <c r="H54" s="400"/>
      <c r="I54" s="394"/>
      <c r="J54" s="400"/>
    </row>
    <row r="55" spans="2:10" x14ac:dyDescent="0.25">
      <c r="B55" s="28" t="s">
        <v>55</v>
      </c>
      <c r="C55" s="401">
        <v>3</v>
      </c>
      <c r="D55" s="400"/>
      <c r="E55" s="401">
        <v>2.7</v>
      </c>
      <c r="F55" s="400"/>
      <c r="G55" s="401">
        <v>2.2000000000000002</v>
      </c>
      <c r="H55" s="400"/>
      <c r="I55" s="438" t="s">
        <v>605</v>
      </c>
      <c r="J55" s="400"/>
    </row>
    <row r="56" spans="2:10" x14ac:dyDescent="0.25">
      <c r="B56" s="28" t="s">
        <v>56</v>
      </c>
      <c r="C56" s="442" t="s">
        <v>361</v>
      </c>
      <c r="D56" s="443"/>
      <c r="E56" s="406">
        <v>5.8</v>
      </c>
      <c r="F56" s="407"/>
      <c r="G56" s="406">
        <v>5.8</v>
      </c>
      <c r="H56" s="407"/>
      <c r="I56" s="444" t="s">
        <v>613</v>
      </c>
      <c r="J56" s="407"/>
    </row>
    <row r="57" spans="2:10" x14ac:dyDescent="0.25">
      <c r="B57" s="28" t="s">
        <v>57</v>
      </c>
      <c r="C57" s="401">
        <v>221</v>
      </c>
      <c r="D57" s="400"/>
      <c r="E57" s="406">
        <v>120</v>
      </c>
      <c r="F57" s="407"/>
      <c r="G57" s="406">
        <v>71</v>
      </c>
      <c r="H57" s="407"/>
      <c r="I57" s="444" t="s">
        <v>410</v>
      </c>
      <c r="J57" s="407"/>
    </row>
    <row r="58" spans="2:10" x14ac:dyDescent="0.25">
      <c r="B58" s="28" t="s">
        <v>58</v>
      </c>
      <c r="C58" s="401">
        <v>290</v>
      </c>
      <c r="D58" s="400"/>
      <c r="E58" s="401">
        <v>188</v>
      </c>
      <c r="F58" s="400"/>
      <c r="G58" s="401">
        <v>122</v>
      </c>
      <c r="H58" s="400"/>
      <c r="I58" s="438" t="s">
        <v>411</v>
      </c>
      <c r="J58" s="400"/>
    </row>
    <row r="59" spans="2:10" x14ac:dyDescent="0.25">
      <c r="B59" s="28" t="s">
        <v>59</v>
      </c>
      <c r="C59" s="392" t="s">
        <v>362</v>
      </c>
      <c r="D59" s="399"/>
      <c r="E59" s="399"/>
      <c r="F59" s="399"/>
      <c r="G59" s="399"/>
      <c r="H59" s="400"/>
    </row>
    <row r="60" spans="2:10" x14ac:dyDescent="0.25">
      <c r="B60" s="28" t="s">
        <v>61</v>
      </c>
      <c r="C60" s="401" t="s">
        <v>62</v>
      </c>
      <c r="D60" s="399"/>
      <c r="E60" s="399"/>
      <c r="F60" s="399"/>
      <c r="G60" s="399"/>
      <c r="H60" s="400"/>
    </row>
    <row r="61" spans="2:10" x14ac:dyDescent="0.25">
      <c r="B61" s="28" t="s">
        <v>63</v>
      </c>
      <c r="C61" s="415" t="s">
        <v>364</v>
      </c>
      <c r="D61" s="404"/>
      <c r="E61" s="404" t="s">
        <v>363</v>
      </c>
      <c r="F61" s="404"/>
      <c r="G61" s="404" t="s">
        <v>364</v>
      </c>
      <c r="H61" s="404"/>
      <c r="I61" s="415" t="s">
        <v>177</v>
      </c>
      <c r="J61" s="404"/>
    </row>
    <row r="62" spans="2:10" x14ac:dyDescent="0.25">
      <c r="B62" s="27" t="s">
        <v>15</v>
      </c>
      <c r="C62" s="438" t="s">
        <v>593</v>
      </c>
      <c r="D62" s="393"/>
      <c r="E62" s="404" t="s">
        <v>365</v>
      </c>
      <c r="F62" s="404"/>
      <c r="G62" s="404" t="s">
        <v>73</v>
      </c>
      <c r="H62" s="404"/>
      <c r="I62" s="415" t="s">
        <v>614</v>
      </c>
      <c r="J62" s="404"/>
    </row>
    <row r="63" spans="2:10" x14ac:dyDescent="0.25">
      <c r="B63" s="28" t="s">
        <v>74</v>
      </c>
      <c r="C63" s="405"/>
      <c r="D63" s="405"/>
      <c r="E63" s="405"/>
      <c r="F63" s="405"/>
      <c r="G63" s="405"/>
      <c r="H63" s="405"/>
    </row>
    <row r="64" spans="2:10" x14ac:dyDescent="0.25">
      <c r="B64" s="28" t="s">
        <v>75</v>
      </c>
      <c r="C64" s="28" t="s">
        <v>364</v>
      </c>
      <c r="D64" s="31" t="s">
        <v>78</v>
      </c>
      <c r="E64" s="49" t="s">
        <v>335</v>
      </c>
      <c r="F64" s="40" t="s">
        <v>366</v>
      </c>
      <c r="G64" s="49" t="s">
        <v>363</v>
      </c>
      <c r="H64" s="40" t="s">
        <v>78</v>
      </c>
      <c r="I64" s="271" t="s">
        <v>177</v>
      </c>
      <c r="J64" s="272" t="s">
        <v>606</v>
      </c>
    </row>
    <row r="65" spans="2:10" x14ac:dyDescent="0.25">
      <c r="B65" s="28" t="s">
        <v>79</v>
      </c>
      <c r="C65" s="28" t="s">
        <v>110</v>
      </c>
      <c r="D65" s="31" t="s">
        <v>367</v>
      </c>
      <c r="E65" s="49" t="s">
        <v>174</v>
      </c>
      <c r="F65" s="40" t="s">
        <v>368</v>
      </c>
      <c r="G65" s="49" t="s">
        <v>88</v>
      </c>
      <c r="H65" s="40" t="s">
        <v>367</v>
      </c>
      <c r="I65" s="271" t="s">
        <v>615</v>
      </c>
      <c r="J65" s="272" t="s">
        <v>616</v>
      </c>
    </row>
    <row r="66" spans="2:10" x14ac:dyDescent="0.25">
      <c r="B66" s="28" t="s">
        <v>79</v>
      </c>
      <c r="C66" s="28" t="s">
        <v>369</v>
      </c>
      <c r="D66" s="31" t="s">
        <v>367</v>
      </c>
      <c r="E66" s="49"/>
      <c r="F66" s="40"/>
      <c r="G66" s="49" t="s">
        <v>370</v>
      </c>
      <c r="H66" s="31" t="s">
        <v>367</v>
      </c>
      <c r="I66" s="49"/>
      <c r="J66" s="31"/>
    </row>
    <row r="67" spans="2:10" x14ac:dyDescent="0.25">
      <c r="B67" s="28"/>
      <c r="C67" s="28"/>
      <c r="D67" s="31"/>
      <c r="E67" s="49"/>
      <c r="F67" s="40"/>
      <c r="G67" s="49"/>
      <c r="H67" s="40"/>
    </row>
    <row r="68" spans="2:10" x14ac:dyDescent="0.25">
      <c r="B68" s="28" t="s">
        <v>292</v>
      </c>
      <c r="C68" s="28"/>
      <c r="D68" s="31"/>
      <c r="E68" s="49"/>
      <c r="F68" s="49"/>
      <c r="G68" s="24"/>
      <c r="H68" s="24"/>
    </row>
    <row r="69" spans="2:10" x14ac:dyDescent="0.25">
      <c r="B69" s="28"/>
      <c r="C69" s="28"/>
      <c r="D69" s="31"/>
      <c r="E69" s="45"/>
      <c r="F69" s="39"/>
      <c r="G69" s="46"/>
      <c r="H69" s="46"/>
    </row>
    <row r="70" spans="2:10" x14ac:dyDescent="0.25">
      <c r="B70" s="28" t="s">
        <v>91</v>
      </c>
      <c r="C70" s="402"/>
      <c r="D70" s="402"/>
      <c r="E70" s="402"/>
      <c r="F70" s="402"/>
      <c r="G70" s="402"/>
      <c r="H70" s="402"/>
    </row>
    <row r="71" spans="2:10" x14ac:dyDescent="0.25">
      <c r="B71" s="28" t="s">
        <v>92</v>
      </c>
      <c r="C71" s="28" t="s">
        <v>371</v>
      </c>
      <c r="D71" s="28" t="s">
        <v>372</v>
      </c>
      <c r="E71" s="49" t="s">
        <v>306</v>
      </c>
      <c r="F71" s="49" t="s">
        <v>373</v>
      </c>
      <c r="G71" s="49" t="s">
        <v>374</v>
      </c>
      <c r="H71" s="49" t="s">
        <v>375</v>
      </c>
      <c r="I71" s="271" t="s">
        <v>185</v>
      </c>
      <c r="J71" s="271" t="s">
        <v>607</v>
      </c>
    </row>
    <row r="72" spans="2:10" x14ac:dyDescent="0.25">
      <c r="B72" s="29"/>
      <c r="C72" s="28"/>
      <c r="D72" s="28"/>
      <c r="E72" s="49"/>
      <c r="F72" s="49" t="s">
        <v>376</v>
      </c>
      <c r="G72" s="49"/>
      <c r="H72" s="45"/>
      <c r="I72" s="49"/>
      <c r="J72" s="45"/>
    </row>
    <row r="73" spans="2:10" x14ac:dyDescent="0.25">
      <c r="B73" s="29"/>
      <c r="C73" s="28"/>
      <c r="D73" s="28"/>
      <c r="E73" s="49"/>
      <c r="F73" s="49"/>
      <c r="G73" s="52"/>
      <c r="H73" s="46"/>
      <c r="I73" s="52"/>
      <c r="J73" s="46"/>
    </row>
    <row r="74" spans="2:10" s="25" customFormat="1" ht="15.75" customHeight="1" x14ac:dyDescent="0.2">
      <c r="B74" s="28" t="s">
        <v>99</v>
      </c>
      <c r="C74" s="28" t="s">
        <v>185</v>
      </c>
      <c r="D74" s="28" t="s">
        <v>100</v>
      </c>
      <c r="E74" s="45"/>
      <c r="F74" s="45"/>
      <c r="G74" s="49" t="s">
        <v>374</v>
      </c>
      <c r="H74" s="49" t="s">
        <v>100</v>
      </c>
      <c r="I74" s="271" t="s">
        <v>611</v>
      </c>
      <c r="J74" s="271" t="s">
        <v>558</v>
      </c>
    </row>
    <row r="75" spans="2:10" s="25" customFormat="1" ht="15.75" customHeight="1" x14ac:dyDescent="0.2">
      <c r="B75" s="28"/>
      <c r="C75" s="28"/>
      <c r="D75" s="28"/>
      <c r="E75" s="45"/>
      <c r="F75" s="45"/>
      <c r="G75" s="49" t="s">
        <v>111</v>
      </c>
      <c r="H75" s="49" t="s">
        <v>377</v>
      </c>
      <c r="I75" s="271" t="s">
        <v>617</v>
      </c>
      <c r="J75" s="49" t="s">
        <v>377</v>
      </c>
    </row>
    <row r="76" spans="2:10" x14ac:dyDescent="0.25">
      <c r="B76" s="28" t="s">
        <v>182</v>
      </c>
      <c r="C76" s="28" t="s">
        <v>185</v>
      </c>
      <c r="D76" s="28" t="s">
        <v>183</v>
      </c>
      <c r="E76" s="49" t="s">
        <v>378</v>
      </c>
      <c r="F76" s="49" t="s">
        <v>106</v>
      </c>
      <c r="G76" s="49" t="s">
        <v>111</v>
      </c>
      <c r="H76" s="49" t="s">
        <v>106</v>
      </c>
      <c r="I76" s="271" t="s">
        <v>618</v>
      </c>
      <c r="J76" s="49" t="s">
        <v>106</v>
      </c>
    </row>
    <row r="77" spans="2:10" x14ac:dyDescent="0.25">
      <c r="B77" s="28"/>
      <c r="C77" s="31" t="s">
        <v>594</v>
      </c>
      <c r="D77" s="49" t="s">
        <v>107</v>
      </c>
      <c r="E77" s="31" t="s">
        <v>598</v>
      </c>
      <c r="F77" s="49" t="s">
        <v>107</v>
      </c>
      <c r="G77" s="31" t="s">
        <v>596</v>
      </c>
      <c r="H77" s="49" t="s">
        <v>107</v>
      </c>
      <c r="I77" s="31" t="s">
        <v>596</v>
      </c>
      <c r="J77" s="49" t="s">
        <v>107</v>
      </c>
    </row>
    <row r="78" spans="2:10" x14ac:dyDescent="0.25">
      <c r="B78" s="28"/>
      <c r="C78" s="28" t="s">
        <v>369</v>
      </c>
      <c r="D78" s="49" t="s">
        <v>106</v>
      </c>
      <c r="E78" s="49" t="s">
        <v>379</v>
      </c>
      <c r="F78" s="49" t="s">
        <v>109</v>
      </c>
      <c r="G78" s="49" t="s">
        <v>370</v>
      </c>
      <c r="H78" s="271" t="s">
        <v>109</v>
      </c>
      <c r="I78" s="271" t="s">
        <v>608</v>
      </c>
      <c r="J78" s="271" t="s">
        <v>109</v>
      </c>
    </row>
    <row r="79" spans="2:10" x14ac:dyDescent="0.25">
      <c r="B79" s="28"/>
      <c r="C79" s="31" t="s">
        <v>595</v>
      </c>
      <c r="D79" s="49" t="s">
        <v>112</v>
      </c>
      <c r="E79" s="272" t="s">
        <v>597</v>
      </c>
      <c r="F79" s="49" t="s">
        <v>112</v>
      </c>
      <c r="G79" s="31" t="s">
        <v>595</v>
      </c>
      <c r="H79" s="28" t="s">
        <v>112</v>
      </c>
      <c r="I79" s="272" t="s">
        <v>619</v>
      </c>
      <c r="J79" s="28" t="s">
        <v>112</v>
      </c>
    </row>
    <row r="80" spans="2:10" x14ac:dyDescent="0.25">
      <c r="B80" s="28"/>
      <c r="C80" s="28"/>
      <c r="D80" s="28"/>
      <c r="E80" s="45"/>
      <c r="F80" s="45"/>
      <c r="G80" s="49"/>
      <c r="H80" s="28"/>
      <c r="I80" s="49"/>
      <c r="J80" s="28"/>
    </row>
    <row r="81" spans="2:10" x14ac:dyDescent="0.25">
      <c r="B81" s="28" t="s">
        <v>181</v>
      </c>
      <c r="C81" s="28"/>
      <c r="D81" s="28"/>
      <c r="E81" s="49"/>
      <c r="F81" s="49"/>
      <c r="G81" s="49"/>
      <c r="H81" s="28"/>
      <c r="I81" s="271" t="s">
        <v>608</v>
      </c>
      <c r="J81" s="271" t="s">
        <v>609</v>
      </c>
    </row>
    <row r="82" spans="2:10" x14ac:dyDescent="0.25">
      <c r="B82" s="28"/>
      <c r="C82" s="25"/>
      <c r="D82" s="25"/>
      <c r="E82" s="45"/>
      <c r="F82" s="45"/>
      <c r="G82" s="49"/>
      <c r="H82" s="49"/>
      <c r="I82" s="49"/>
      <c r="J82" s="49"/>
    </row>
    <row r="83" spans="2:10" x14ac:dyDescent="0.25">
      <c r="B83" s="28" t="s">
        <v>113</v>
      </c>
      <c r="C83" s="28" t="s">
        <v>185</v>
      </c>
      <c r="D83" s="28" t="s">
        <v>189</v>
      </c>
      <c r="E83" s="49" t="s">
        <v>306</v>
      </c>
      <c r="F83" s="49" t="s">
        <v>380</v>
      </c>
      <c r="G83" s="49" t="s">
        <v>374</v>
      </c>
      <c r="H83" s="49" t="s">
        <v>116</v>
      </c>
      <c r="I83" s="49"/>
      <c r="J83" s="49"/>
    </row>
    <row r="84" spans="2:10" x14ac:dyDescent="0.25">
      <c r="B84" s="29"/>
      <c r="C84" s="28"/>
      <c r="D84" s="28"/>
      <c r="E84" s="49"/>
      <c r="F84" s="49"/>
      <c r="G84" s="49"/>
      <c r="H84" s="49"/>
      <c r="I84" s="49"/>
      <c r="J84" s="49"/>
    </row>
    <row r="85" spans="2:10" x14ac:dyDescent="0.25">
      <c r="B85" s="29"/>
      <c r="C85" s="28"/>
      <c r="D85" s="28"/>
      <c r="E85" s="45"/>
      <c r="F85" s="45"/>
      <c r="G85" s="49"/>
      <c r="H85" s="49"/>
    </row>
    <row r="86" spans="2:10" x14ac:dyDescent="0.25">
      <c r="B86" s="29"/>
      <c r="C86" s="28"/>
      <c r="D86" s="28"/>
      <c r="E86" s="45"/>
      <c r="F86" s="45"/>
      <c r="G86" s="49"/>
      <c r="H86" s="49"/>
    </row>
    <row r="87" spans="2:10" x14ac:dyDescent="0.25">
      <c r="B87" s="29"/>
      <c r="C87" s="28"/>
      <c r="D87" s="28"/>
      <c r="E87" s="45"/>
      <c r="F87" s="45"/>
      <c r="G87" s="49"/>
      <c r="H87" s="49"/>
    </row>
  </sheetData>
  <mergeCells count="51">
    <mergeCell ref="I56:J56"/>
    <mergeCell ref="I57:J57"/>
    <mergeCell ref="I58:J58"/>
    <mergeCell ref="I61:J61"/>
    <mergeCell ref="I62:J62"/>
    <mergeCell ref="I51:J51"/>
    <mergeCell ref="I53:J53"/>
    <mergeCell ref="I54:J54"/>
    <mergeCell ref="I55:J55"/>
    <mergeCell ref="C61:D61"/>
    <mergeCell ref="E61:F61"/>
    <mergeCell ref="G58:H58"/>
    <mergeCell ref="C58:D58"/>
    <mergeCell ref="E58:F58"/>
    <mergeCell ref="C59:H59"/>
    <mergeCell ref="C60:H60"/>
    <mergeCell ref="C57:D57"/>
    <mergeCell ref="E55:F55"/>
    <mergeCell ref="E56:F56"/>
    <mergeCell ref="E57:F57"/>
    <mergeCell ref="G55:H55"/>
    <mergeCell ref="C62:D62"/>
    <mergeCell ref="C63:H63"/>
    <mergeCell ref="C70:H70"/>
    <mergeCell ref="E62:F62"/>
    <mergeCell ref="G61:H61"/>
    <mergeCell ref="G62:H62"/>
    <mergeCell ref="G56:H56"/>
    <mergeCell ref="G57:H57"/>
    <mergeCell ref="E54:F54"/>
    <mergeCell ref="G54:H54"/>
    <mergeCell ref="C54:D54"/>
    <mergeCell ref="C55:D55"/>
    <mergeCell ref="C56:D56"/>
    <mergeCell ref="C51:D51"/>
    <mergeCell ref="E51:F51"/>
    <mergeCell ref="G51:H51"/>
    <mergeCell ref="C52:H52"/>
    <mergeCell ref="C53:D53"/>
    <mergeCell ref="E53:F53"/>
    <mergeCell ref="G53:H53"/>
    <mergeCell ref="M7:N7"/>
    <mergeCell ref="O7:P7"/>
    <mergeCell ref="U7:V7"/>
    <mergeCell ref="W7:W8"/>
    <mergeCell ref="B50:H50"/>
    <mergeCell ref="A7:A8"/>
    <mergeCell ref="B7:B8"/>
    <mergeCell ref="C7:E7"/>
    <mergeCell ref="I7:J7"/>
    <mergeCell ref="K7:L7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D84"/>
  <sheetViews>
    <sheetView workbookViewId="0">
      <pane ySplit="10" topLeftCell="A11" activePane="bottomLeft" state="frozen"/>
      <selection pane="bottomLeft" activeCell="E34" sqref="E34"/>
    </sheetView>
  </sheetViews>
  <sheetFormatPr defaultColWidth="14.5703125" defaultRowHeight="15" x14ac:dyDescent="0.25"/>
  <cols>
    <col min="1" max="1" width="3.42578125" customWidth="1"/>
    <col min="2" max="2" width="25.5703125" customWidth="1"/>
    <col min="3" max="3" width="12" customWidth="1"/>
    <col min="4" max="4" width="25.7109375" customWidth="1"/>
    <col min="5" max="5" width="12.28515625" customWidth="1"/>
    <col min="6" max="6" width="29" customWidth="1"/>
    <col min="7" max="7" width="11.85546875" customWidth="1"/>
    <col min="8" max="8" width="23.28515625" customWidth="1"/>
    <col min="9" max="30" width="9" customWidth="1"/>
    <col min="31" max="31" width="14.5703125" customWidth="1"/>
  </cols>
  <sheetData>
    <row r="2" spans="1:24" x14ac:dyDescent="0.25">
      <c r="B2" s="2" t="s">
        <v>337</v>
      </c>
    </row>
    <row r="3" spans="1:24" x14ac:dyDescent="0.25">
      <c r="B3" s="1" t="s">
        <v>338</v>
      </c>
    </row>
    <row r="4" spans="1:24" x14ac:dyDescent="0.25">
      <c r="B4" s="269" t="s">
        <v>560</v>
      </c>
    </row>
    <row r="5" spans="1:24" x14ac:dyDescent="0.25">
      <c r="B5" s="270" t="s">
        <v>561</v>
      </c>
    </row>
    <row r="6" spans="1:24" ht="15.75" customHeight="1" x14ac:dyDescent="0.25">
      <c r="A6" s="3" t="s">
        <v>339</v>
      </c>
    </row>
    <row r="8" spans="1:24" ht="75.75" customHeight="1" x14ac:dyDescent="0.25">
      <c r="A8" s="389" t="s">
        <v>3</v>
      </c>
      <c r="B8" s="389" t="s">
        <v>4</v>
      </c>
      <c r="C8" s="389" t="s">
        <v>5</v>
      </c>
      <c r="D8" s="389"/>
      <c r="E8" s="389"/>
      <c r="F8" s="5" t="s">
        <v>7</v>
      </c>
      <c r="G8" s="5" t="s">
        <v>123</v>
      </c>
      <c r="H8" s="5" t="s">
        <v>340</v>
      </c>
      <c r="I8" s="389" t="s">
        <v>215</v>
      </c>
      <c r="J8" s="389"/>
      <c r="K8" s="389" t="s">
        <v>11</v>
      </c>
      <c r="L8" s="389"/>
      <c r="M8" s="389" t="s">
        <v>12</v>
      </c>
      <c r="N8" s="389"/>
      <c r="O8" s="389" t="s">
        <v>124</v>
      </c>
      <c r="P8" s="389"/>
      <c r="Q8" s="5" t="s">
        <v>341</v>
      </c>
      <c r="R8" s="5" t="s">
        <v>13</v>
      </c>
      <c r="S8" s="5" t="s">
        <v>14</v>
      </c>
      <c r="T8" s="5" t="s">
        <v>15</v>
      </c>
      <c r="U8" s="389" t="s">
        <v>16</v>
      </c>
      <c r="V8" s="389"/>
      <c r="W8" s="391" t="s">
        <v>17</v>
      </c>
    </row>
    <row r="9" spans="1:24" ht="25.5" customHeight="1" x14ac:dyDescent="0.25">
      <c r="A9" s="389"/>
      <c r="B9" s="389"/>
      <c r="C9" s="5" t="s">
        <v>18</v>
      </c>
      <c r="D9" s="5" t="s">
        <v>19</v>
      </c>
      <c r="E9" s="5" t="s">
        <v>20</v>
      </c>
      <c r="F9" s="5" t="s">
        <v>20</v>
      </c>
      <c r="G9" s="5" t="s">
        <v>22</v>
      </c>
      <c r="H9" s="5" t="s">
        <v>23</v>
      </c>
      <c r="I9" s="5" t="s">
        <v>24</v>
      </c>
      <c r="J9" s="5" t="s">
        <v>20</v>
      </c>
      <c r="K9" s="5" t="s">
        <v>25</v>
      </c>
      <c r="L9" s="6" t="s">
        <v>20</v>
      </c>
      <c r="M9" s="6" t="s">
        <v>26</v>
      </c>
      <c r="N9" s="6" t="s">
        <v>20</v>
      </c>
      <c r="O9" s="5" t="s">
        <v>25</v>
      </c>
      <c r="P9" s="5" t="s">
        <v>20</v>
      </c>
      <c r="Q9" s="5" t="s">
        <v>127</v>
      </c>
      <c r="R9" s="5" t="s">
        <v>342</v>
      </c>
      <c r="S9" s="5" t="s">
        <v>28</v>
      </c>
      <c r="T9" s="5" t="s">
        <v>343</v>
      </c>
      <c r="U9" s="5" t="s">
        <v>25</v>
      </c>
      <c r="V9" s="5" t="s">
        <v>20</v>
      </c>
      <c r="W9" s="391"/>
    </row>
    <row r="11" spans="1:24" s="21" customFormat="1" ht="15.75" customHeight="1" x14ac:dyDescent="0.2">
      <c r="A11" s="288" t="s">
        <v>601</v>
      </c>
    </row>
    <row r="12" spans="1:24" s="21" customFormat="1" ht="15.75" customHeight="1" x14ac:dyDescent="0.25">
      <c r="A12" s="65">
        <v>1</v>
      </c>
      <c r="B12" s="65" t="s">
        <v>344</v>
      </c>
      <c r="C12" s="60">
        <v>3.21</v>
      </c>
      <c r="D12" s="62">
        <v>100</v>
      </c>
      <c r="E12" s="58">
        <v>10</v>
      </c>
      <c r="F12" s="58">
        <v>9</v>
      </c>
      <c r="G12" s="58">
        <v>75</v>
      </c>
      <c r="H12" s="26">
        <v>96</v>
      </c>
      <c r="I12" s="62">
        <v>801</v>
      </c>
      <c r="J12" s="58">
        <v>9</v>
      </c>
      <c r="K12" s="61">
        <v>11.62</v>
      </c>
      <c r="L12" s="58">
        <v>5</v>
      </c>
      <c r="M12" s="61">
        <v>41</v>
      </c>
      <c r="N12" s="58">
        <v>6</v>
      </c>
      <c r="O12" s="61">
        <v>24.44</v>
      </c>
      <c r="P12" s="58">
        <v>7</v>
      </c>
      <c r="Q12" s="61">
        <v>31.98</v>
      </c>
      <c r="R12" s="58">
        <v>320</v>
      </c>
      <c r="S12" s="58" t="s">
        <v>148</v>
      </c>
      <c r="T12" s="58" t="s">
        <v>191</v>
      </c>
      <c r="U12" s="61">
        <v>69.34</v>
      </c>
      <c r="V12" s="58">
        <v>8</v>
      </c>
      <c r="W12" s="59">
        <f>SUM(E12+J12+L12+N12+P12+V12)</f>
        <v>45</v>
      </c>
      <c r="X12" s="22"/>
    </row>
    <row r="13" spans="1:24" s="21" customFormat="1" ht="15.75" customHeight="1" x14ac:dyDescent="0.25">
      <c r="A13" s="65">
        <v>2</v>
      </c>
      <c r="B13" s="65" t="s">
        <v>347</v>
      </c>
      <c r="C13" s="60">
        <v>3.1</v>
      </c>
      <c r="D13" s="62">
        <v>100</v>
      </c>
      <c r="E13" s="58">
        <v>10</v>
      </c>
      <c r="F13" s="58">
        <v>9</v>
      </c>
      <c r="G13" s="58">
        <v>76</v>
      </c>
      <c r="H13" s="26">
        <v>98</v>
      </c>
      <c r="I13" s="62">
        <v>808</v>
      </c>
      <c r="J13" s="58">
        <v>9</v>
      </c>
      <c r="K13" s="61">
        <v>10.84</v>
      </c>
      <c r="L13" s="58">
        <v>4</v>
      </c>
      <c r="M13" s="61">
        <v>44</v>
      </c>
      <c r="N13" s="58">
        <v>7</v>
      </c>
      <c r="O13" s="61">
        <v>21.03</v>
      </c>
      <c r="P13" s="58">
        <v>4</v>
      </c>
      <c r="Q13" s="61">
        <v>27.99</v>
      </c>
      <c r="R13" s="58">
        <v>240</v>
      </c>
      <c r="S13" s="58" t="s">
        <v>148</v>
      </c>
      <c r="T13" s="58" t="s">
        <v>191</v>
      </c>
      <c r="U13" s="61">
        <v>70.349999999999994</v>
      </c>
      <c r="V13" s="58">
        <v>9</v>
      </c>
      <c r="W13" s="59">
        <f>SUM(E13+J13+L13+N13+P13+V13)</f>
        <v>43</v>
      </c>
    </row>
    <row r="14" spans="1:24" s="21" customFormat="1" ht="15.75" customHeight="1" x14ac:dyDescent="0.2">
      <c r="A14" s="79"/>
      <c r="B14" s="79" t="s">
        <v>135</v>
      </c>
      <c r="C14" s="81">
        <f>SUM(C12:C13)/2</f>
        <v>3.1550000000000002</v>
      </c>
      <c r="D14" s="83">
        <v>100</v>
      </c>
      <c r="E14" s="82">
        <v>10</v>
      </c>
      <c r="F14" s="83">
        <f>SUM(F12:F13)/2</f>
        <v>9</v>
      </c>
      <c r="G14" s="83">
        <f>SUM(G12:G13)/2</f>
        <v>75.5</v>
      </c>
      <c r="H14" s="83">
        <f>SUM(H12:H13)/2</f>
        <v>97</v>
      </c>
      <c r="I14" s="83">
        <f>SUM(I12:I13)/2</f>
        <v>804.5</v>
      </c>
      <c r="J14" s="82">
        <v>9</v>
      </c>
      <c r="K14" s="84">
        <f>SUM(K12:K13)/2</f>
        <v>11.23</v>
      </c>
      <c r="L14" s="82">
        <v>4</v>
      </c>
      <c r="M14" s="84">
        <f>SUM(M12:M13)/2</f>
        <v>42.5</v>
      </c>
      <c r="N14" s="82">
        <v>7</v>
      </c>
      <c r="O14" s="84">
        <f>SUM(O12:O13)/2</f>
        <v>22.734999999999999</v>
      </c>
      <c r="P14" s="82">
        <v>5</v>
      </c>
      <c r="Q14" s="84">
        <f>SUM(Q12:Q13)/2</f>
        <v>29.984999999999999</v>
      </c>
      <c r="R14" s="83">
        <f>SUM(R12:R13)/2</f>
        <v>280</v>
      </c>
      <c r="S14" s="82"/>
      <c r="T14" s="82"/>
      <c r="U14" s="84">
        <f>SUM(U12:U13)/2</f>
        <v>69.844999999999999</v>
      </c>
      <c r="V14" s="82">
        <v>8</v>
      </c>
      <c r="W14" s="89">
        <f>SUM(E14+J14+L14+N14+P14+V14)</f>
        <v>43</v>
      </c>
    </row>
    <row r="15" spans="1:24" s="21" customFormat="1" ht="15.75" customHeight="1" x14ac:dyDescent="0.25">
      <c r="A15" s="17">
        <v>3</v>
      </c>
      <c r="B15" s="24" t="s">
        <v>348</v>
      </c>
      <c r="C15" s="222">
        <v>5.22</v>
      </c>
      <c r="D15" s="12">
        <f>C15*100/AVERAGE($C$12:$C$13)</f>
        <v>165.45166402535656</v>
      </c>
      <c r="E15" s="11">
        <v>18</v>
      </c>
      <c r="F15" s="11">
        <v>9</v>
      </c>
      <c r="G15" s="11">
        <v>65</v>
      </c>
      <c r="H15" s="10">
        <v>97</v>
      </c>
      <c r="I15" s="12">
        <v>811</v>
      </c>
      <c r="J15" s="11">
        <v>9</v>
      </c>
      <c r="K15" s="14">
        <v>11.85</v>
      </c>
      <c r="L15" s="11">
        <v>5</v>
      </c>
      <c r="M15" s="14">
        <v>40</v>
      </c>
      <c r="N15" s="11">
        <v>6</v>
      </c>
      <c r="O15" s="14">
        <v>25.35</v>
      </c>
      <c r="P15" s="11">
        <v>8</v>
      </c>
      <c r="Q15" s="14">
        <v>32.89</v>
      </c>
      <c r="R15" s="11">
        <v>366</v>
      </c>
      <c r="S15" s="11" t="s">
        <v>148</v>
      </c>
      <c r="T15" s="11" t="s">
        <v>191</v>
      </c>
      <c r="U15" s="14">
        <v>68.83</v>
      </c>
      <c r="V15" s="11">
        <v>8</v>
      </c>
      <c r="W15" s="33">
        <f>SUM(E15+J15+L15+N15+P15+V15)</f>
        <v>54</v>
      </c>
    </row>
    <row r="16" spans="1:24" s="21" customFormat="1" ht="15.75" customHeight="1" x14ac:dyDescent="0.25">
      <c r="A16" s="17">
        <v>4</v>
      </c>
      <c r="B16" s="24" t="s">
        <v>349</v>
      </c>
      <c r="C16" s="222">
        <v>5.31</v>
      </c>
      <c r="D16" s="12">
        <f>C16*100/AVERAGE($C$12:$C$13)</f>
        <v>168.30427892234547</v>
      </c>
      <c r="E16" s="11">
        <v>18</v>
      </c>
      <c r="F16" s="11">
        <v>9</v>
      </c>
      <c r="G16" s="11">
        <v>69</v>
      </c>
      <c r="H16" s="10">
        <v>96</v>
      </c>
      <c r="I16" s="12">
        <v>808</v>
      </c>
      <c r="J16" s="11">
        <v>9</v>
      </c>
      <c r="K16" s="14">
        <v>11.63</v>
      </c>
      <c r="L16" s="11">
        <v>5</v>
      </c>
      <c r="M16" s="14">
        <v>40</v>
      </c>
      <c r="N16" s="11">
        <v>6</v>
      </c>
      <c r="O16" s="14">
        <v>24.91</v>
      </c>
      <c r="P16" s="11">
        <v>7</v>
      </c>
      <c r="Q16" s="14">
        <v>32.450000000000003</v>
      </c>
      <c r="R16" s="11">
        <v>384</v>
      </c>
      <c r="S16" s="11" t="s">
        <v>148</v>
      </c>
      <c r="T16" s="11" t="s">
        <v>191</v>
      </c>
      <c r="U16" s="14">
        <v>69.41</v>
      </c>
      <c r="V16" s="11">
        <v>8</v>
      </c>
      <c r="W16" s="33">
        <f>SUM(E16+J16+L16+N16+P16+V16)</f>
        <v>53</v>
      </c>
    </row>
    <row r="17" spans="1:24" x14ac:dyDescent="0.25">
      <c r="I17" s="19"/>
    </row>
    <row r="18" spans="1:24" s="21" customFormat="1" ht="15.75" customHeight="1" x14ac:dyDescent="0.2">
      <c r="A18" s="289" t="s">
        <v>602</v>
      </c>
      <c r="I18" s="22"/>
    </row>
    <row r="19" spans="1:24" s="21" customFormat="1" ht="15.75" customHeight="1" x14ac:dyDescent="0.25">
      <c r="A19" s="65">
        <v>1</v>
      </c>
      <c r="B19" s="65" t="s">
        <v>344</v>
      </c>
      <c r="C19" s="60">
        <v>5.44</v>
      </c>
      <c r="D19" s="62">
        <v>100</v>
      </c>
      <c r="E19" s="58">
        <v>10</v>
      </c>
      <c r="F19" s="58">
        <v>9</v>
      </c>
      <c r="G19" s="58">
        <v>93</v>
      </c>
      <c r="H19" s="26">
        <v>104</v>
      </c>
      <c r="I19" s="208">
        <v>777</v>
      </c>
      <c r="J19" s="58">
        <v>7</v>
      </c>
      <c r="K19" s="61">
        <v>11.04</v>
      </c>
      <c r="L19" s="58">
        <v>4</v>
      </c>
      <c r="M19" s="61">
        <v>37.200000000000003</v>
      </c>
      <c r="N19" s="58">
        <v>6</v>
      </c>
      <c r="O19" s="61">
        <v>22.84</v>
      </c>
      <c r="P19" s="58">
        <v>5</v>
      </c>
      <c r="Q19" s="61">
        <v>30.08</v>
      </c>
      <c r="R19" s="58">
        <v>358</v>
      </c>
      <c r="S19" s="26" t="s">
        <v>350</v>
      </c>
      <c r="T19" s="26" t="s">
        <v>351</v>
      </c>
      <c r="U19" s="61">
        <v>70.459999999999994</v>
      </c>
      <c r="V19" s="58">
        <v>9</v>
      </c>
      <c r="W19" s="59">
        <f t="shared" ref="W19:W24" si="0">SUM(E19+J19+L19+N19+P19+V19)</f>
        <v>41</v>
      </c>
      <c r="X19" s="22"/>
    </row>
    <row r="20" spans="1:24" s="21" customFormat="1" ht="15.75" customHeight="1" x14ac:dyDescent="0.25">
      <c r="A20" s="65">
        <v>2</v>
      </c>
      <c r="B20" s="65" t="s">
        <v>347</v>
      </c>
      <c r="C20" s="60">
        <v>5.44</v>
      </c>
      <c r="D20" s="62">
        <v>100</v>
      </c>
      <c r="E20" s="58">
        <v>10</v>
      </c>
      <c r="F20" s="58">
        <v>9</v>
      </c>
      <c r="G20" s="58">
        <v>111</v>
      </c>
      <c r="H20" s="26">
        <v>104</v>
      </c>
      <c r="I20" s="208">
        <v>772</v>
      </c>
      <c r="J20" s="58">
        <v>7</v>
      </c>
      <c r="K20" s="61">
        <v>9.99</v>
      </c>
      <c r="L20" s="58">
        <v>3</v>
      </c>
      <c r="M20" s="61">
        <v>38.700000000000003</v>
      </c>
      <c r="N20" s="58">
        <v>6</v>
      </c>
      <c r="O20" s="61">
        <v>18.68</v>
      </c>
      <c r="P20" s="58">
        <v>3</v>
      </c>
      <c r="Q20" s="61">
        <v>22.62</v>
      </c>
      <c r="R20" s="58">
        <v>374</v>
      </c>
      <c r="S20" s="26" t="s">
        <v>350</v>
      </c>
      <c r="T20" s="26" t="s">
        <v>351</v>
      </c>
      <c r="U20" s="61">
        <v>71.13</v>
      </c>
      <c r="V20" s="58">
        <v>9</v>
      </c>
      <c r="W20" s="59">
        <f t="shared" si="0"/>
        <v>38</v>
      </c>
    </row>
    <row r="21" spans="1:24" s="21" customFormat="1" ht="15.75" customHeight="1" x14ac:dyDescent="0.25">
      <c r="A21" s="79"/>
      <c r="B21" s="79" t="s">
        <v>135</v>
      </c>
      <c r="C21" s="81">
        <f>SUM(C19:C20)/2</f>
        <v>5.44</v>
      </c>
      <c r="D21" s="83">
        <v>100</v>
      </c>
      <c r="E21" s="82">
        <v>10</v>
      </c>
      <c r="F21" s="83">
        <f>SUM(F19:F20)/2</f>
        <v>9</v>
      </c>
      <c r="G21" s="83">
        <f>SUM(G19:G20)/2</f>
        <v>102</v>
      </c>
      <c r="H21" s="83">
        <f>SUM(H19:H20)/2</f>
        <v>104</v>
      </c>
      <c r="I21" s="83">
        <f>SUM(I19:I20)/2</f>
        <v>774.5</v>
      </c>
      <c r="J21" s="82">
        <v>7</v>
      </c>
      <c r="K21" s="84">
        <f>SUM(K19:K20)/2</f>
        <v>10.515000000000001</v>
      </c>
      <c r="L21" s="83">
        <v>4</v>
      </c>
      <c r="M21" s="84">
        <f>SUM(M19:M20)/2</f>
        <v>37.950000000000003</v>
      </c>
      <c r="N21" s="83">
        <v>6</v>
      </c>
      <c r="O21" s="84">
        <f>SUM(O19:O20)/2</f>
        <v>20.759999999999998</v>
      </c>
      <c r="P21" s="83">
        <v>4</v>
      </c>
      <c r="Q21" s="84">
        <f>SUM(Q19:Q20)/2</f>
        <v>26.35</v>
      </c>
      <c r="R21" s="83">
        <f>SUM(R19:R20)/2</f>
        <v>366</v>
      </c>
      <c r="S21" s="257"/>
      <c r="T21" s="257"/>
      <c r="U21" s="84">
        <f>SUM(U19:U20)/2</f>
        <v>70.794999999999987</v>
      </c>
      <c r="V21" s="82">
        <v>9</v>
      </c>
      <c r="W21" s="89">
        <f t="shared" si="0"/>
        <v>40</v>
      </c>
    </row>
    <row r="22" spans="1:24" s="21" customFormat="1" ht="15.75" customHeight="1" x14ac:dyDescent="0.25">
      <c r="A22" s="17">
        <v>3</v>
      </c>
      <c r="B22" s="24" t="s">
        <v>348</v>
      </c>
      <c r="C22" s="13">
        <v>5.1100000000000003</v>
      </c>
      <c r="D22" s="12">
        <f>C22*100/AVERAGE($C$19:$C$20)</f>
        <v>93.933823529411768</v>
      </c>
      <c r="E22" s="11">
        <v>10</v>
      </c>
      <c r="F22" s="11">
        <v>9</v>
      </c>
      <c r="G22" s="11">
        <v>91</v>
      </c>
      <c r="H22" s="10">
        <v>106</v>
      </c>
      <c r="I22" s="12">
        <v>766</v>
      </c>
      <c r="J22" s="11">
        <v>6</v>
      </c>
      <c r="K22" s="14">
        <v>10.97</v>
      </c>
      <c r="L22" s="11">
        <v>4</v>
      </c>
      <c r="M22" s="14">
        <v>31.9</v>
      </c>
      <c r="N22" s="11">
        <v>4</v>
      </c>
      <c r="O22" s="14">
        <v>22.77</v>
      </c>
      <c r="P22" s="11">
        <v>5</v>
      </c>
      <c r="Q22" s="14">
        <v>29.26</v>
      </c>
      <c r="R22" s="11">
        <v>384</v>
      </c>
      <c r="S22" s="10" t="s">
        <v>352</v>
      </c>
      <c r="T22" s="10" t="s">
        <v>351</v>
      </c>
      <c r="U22" s="14">
        <v>70.13</v>
      </c>
      <c r="V22" s="11">
        <v>9</v>
      </c>
      <c r="W22" s="33">
        <f t="shared" si="0"/>
        <v>38</v>
      </c>
    </row>
    <row r="23" spans="1:24" s="21" customFormat="1" ht="15.75" customHeight="1" x14ac:dyDescent="0.25">
      <c r="A23" s="17">
        <v>4</v>
      </c>
      <c r="B23" s="24" t="s">
        <v>349</v>
      </c>
      <c r="C23" s="13">
        <v>4.8499999999999996</v>
      </c>
      <c r="D23" s="210">
        <f>C23*100/AVERAGE($C$19:$C$20)</f>
        <v>89.15441176470587</v>
      </c>
      <c r="E23" s="11">
        <v>8</v>
      </c>
      <c r="F23" s="11">
        <v>9</v>
      </c>
      <c r="G23" s="11">
        <v>109</v>
      </c>
      <c r="H23" s="10">
        <v>106</v>
      </c>
      <c r="I23" s="12">
        <v>773</v>
      </c>
      <c r="J23" s="11">
        <v>7</v>
      </c>
      <c r="K23" s="14">
        <v>11.72</v>
      </c>
      <c r="L23" s="11">
        <v>5</v>
      </c>
      <c r="M23" s="14">
        <v>36.5</v>
      </c>
      <c r="N23" s="11">
        <v>5</v>
      </c>
      <c r="O23" s="14">
        <v>25.17</v>
      </c>
      <c r="P23" s="11">
        <v>8</v>
      </c>
      <c r="Q23" s="14">
        <v>32.130000000000003</v>
      </c>
      <c r="R23" s="11">
        <v>390</v>
      </c>
      <c r="S23" s="10" t="s">
        <v>352</v>
      </c>
      <c r="T23" s="10" t="s">
        <v>351</v>
      </c>
      <c r="U23" s="14">
        <v>68.849999999999994</v>
      </c>
      <c r="V23" s="11">
        <v>8</v>
      </c>
      <c r="W23" s="33">
        <f t="shared" si="0"/>
        <v>41</v>
      </c>
    </row>
    <row r="24" spans="1:24" s="21" customFormat="1" ht="15.75" customHeight="1" x14ac:dyDescent="0.25">
      <c r="A24" s="17">
        <v>5</v>
      </c>
      <c r="B24" s="24" t="s">
        <v>353</v>
      </c>
      <c r="C24" s="13">
        <v>5.76</v>
      </c>
      <c r="D24" s="12">
        <f>C24*100/AVERAGE($C$19:$C$20)</f>
        <v>105.88235294117646</v>
      </c>
      <c r="E24" s="11">
        <v>12</v>
      </c>
      <c r="F24" s="11">
        <v>9</v>
      </c>
      <c r="G24" s="11">
        <v>102</v>
      </c>
      <c r="H24" s="10">
        <v>100</v>
      </c>
      <c r="I24" s="12">
        <v>806</v>
      </c>
      <c r="J24" s="11">
        <v>9</v>
      </c>
      <c r="K24" s="14">
        <v>12.2</v>
      </c>
      <c r="L24" s="11">
        <v>6</v>
      </c>
      <c r="M24" s="14">
        <v>37</v>
      </c>
      <c r="N24" s="11">
        <v>6</v>
      </c>
      <c r="O24" s="14">
        <v>24.6</v>
      </c>
      <c r="P24" s="11">
        <v>7</v>
      </c>
      <c r="Q24" s="14">
        <v>37.07</v>
      </c>
      <c r="R24" s="11">
        <v>382</v>
      </c>
      <c r="S24" s="10" t="s">
        <v>350</v>
      </c>
      <c r="T24" s="10" t="s">
        <v>351</v>
      </c>
      <c r="U24" s="14">
        <v>67.56</v>
      </c>
      <c r="V24" s="11">
        <v>5</v>
      </c>
      <c r="W24" s="33">
        <f t="shared" si="0"/>
        <v>45</v>
      </c>
    </row>
    <row r="25" spans="1:24" x14ac:dyDescent="0.25">
      <c r="I25" s="19"/>
    </row>
    <row r="26" spans="1:24" ht="15.75" customHeight="1" x14ac:dyDescent="0.25">
      <c r="A26" s="23" t="s">
        <v>262</v>
      </c>
      <c r="I26" s="19"/>
    </row>
    <row r="27" spans="1:24" ht="15.75" customHeight="1" x14ac:dyDescent="0.25">
      <c r="A27" s="232">
        <v>1</v>
      </c>
      <c r="B27" s="232" t="s">
        <v>344</v>
      </c>
      <c r="C27" s="234"/>
      <c r="D27" s="208">
        <v>100</v>
      </c>
      <c r="E27" s="26"/>
      <c r="F27" s="26">
        <v>9</v>
      </c>
      <c r="G27" s="26">
        <v>88</v>
      </c>
      <c r="H27" s="26">
        <v>98</v>
      </c>
      <c r="I27" s="208"/>
      <c r="J27" s="26"/>
      <c r="K27" s="217"/>
      <c r="L27" s="26"/>
      <c r="M27" s="217"/>
      <c r="N27" s="26"/>
      <c r="O27" s="217"/>
      <c r="P27" s="26"/>
      <c r="Q27" s="217"/>
      <c r="R27" s="26"/>
      <c r="S27" s="26" t="s">
        <v>354</v>
      </c>
      <c r="T27" s="26"/>
      <c r="U27" s="217"/>
      <c r="V27" s="26"/>
      <c r="W27" s="59">
        <f t="shared" ref="W27:W32" si="1">SUM(E27+J27+L27+N27+P27+V27)</f>
        <v>0</v>
      </c>
      <c r="X27" s="19"/>
    </row>
    <row r="28" spans="1:24" ht="15.75" customHeight="1" x14ac:dyDescent="0.25">
      <c r="A28" s="232">
        <v>2</v>
      </c>
      <c r="B28" s="232" t="s">
        <v>347</v>
      </c>
      <c r="C28" s="234"/>
      <c r="D28" s="208">
        <v>100</v>
      </c>
      <c r="E28" s="26"/>
      <c r="F28" s="26">
        <v>9</v>
      </c>
      <c r="G28" s="26">
        <v>79</v>
      </c>
      <c r="H28" s="26">
        <v>98</v>
      </c>
      <c r="I28" s="208"/>
      <c r="J28" s="26"/>
      <c r="K28" s="217"/>
      <c r="L28" s="26"/>
      <c r="M28" s="217"/>
      <c r="N28" s="26"/>
      <c r="O28" s="217"/>
      <c r="P28" s="26"/>
      <c r="Q28" s="217"/>
      <c r="R28" s="26"/>
      <c r="S28" s="26" t="s">
        <v>354</v>
      </c>
      <c r="T28" s="26"/>
      <c r="U28" s="217"/>
      <c r="V28" s="26"/>
      <c r="W28" s="59">
        <f t="shared" si="1"/>
        <v>0</v>
      </c>
    </row>
    <row r="29" spans="1:24" ht="15.75" customHeight="1" x14ac:dyDescent="0.25">
      <c r="A29" s="258"/>
      <c r="B29" s="258" t="s">
        <v>135</v>
      </c>
      <c r="C29" s="259"/>
      <c r="D29" s="260">
        <v>100</v>
      </c>
      <c r="E29" s="257"/>
      <c r="F29" s="260">
        <f>SUM(F27:F28)/2</f>
        <v>9</v>
      </c>
      <c r="G29" s="260">
        <f>SUM(G27:G28)/2</f>
        <v>83.5</v>
      </c>
      <c r="H29" s="260">
        <f>SUM(H27:H28)/2</f>
        <v>98</v>
      </c>
      <c r="I29" s="260"/>
      <c r="J29" s="257"/>
      <c r="K29" s="261"/>
      <c r="L29" s="260"/>
      <c r="M29" s="261"/>
      <c r="N29" s="260"/>
      <c r="O29" s="261"/>
      <c r="P29" s="260"/>
      <c r="Q29" s="261"/>
      <c r="R29" s="260"/>
      <c r="S29" s="257"/>
      <c r="T29" s="257"/>
      <c r="U29" s="261"/>
      <c r="V29" s="257"/>
      <c r="W29" s="89">
        <f t="shared" si="1"/>
        <v>0</v>
      </c>
    </row>
    <row r="30" spans="1:24" ht="15.75" customHeight="1" x14ac:dyDescent="0.25">
      <c r="A30" s="24">
        <v>3</v>
      </c>
      <c r="B30" s="24" t="s">
        <v>348</v>
      </c>
      <c r="C30" s="235"/>
      <c r="D30" s="210">
        <f>C30*100/AVERAGE($C$19:$C$20)</f>
        <v>0</v>
      </c>
      <c r="E30" s="10"/>
      <c r="F30" s="10">
        <v>9</v>
      </c>
      <c r="G30" s="10">
        <v>86</v>
      </c>
      <c r="H30" s="10">
        <v>80</v>
      </c>
      <c r="I30" s="210"/>
      <c r="J30" s="10"/>
      <c r="K30" s="216"/>
      <c r="L30" s="10"/>
      <c r="M30" s="216"/>
      <c r="N30" s="10"/>
      <c r="O30" s="216"/>
      <c r="P30" s="10"/>
      <c r="Q30" s="216"/>
      <c r="R30" s="10"/>
      <c r="S30" s="10" t="s">
        <v>354</v>
      </c>
      <c r="T30" s="10"/>
      <c r="U30" s="216"/>
      <c r="V30" s="10"/>
      <c r="W30" s="33">
        <f t="shared" si="1"/>
        <v>0</v>
      </c>
    </row>
    <row r="31" spans="1:24" ht="15.75" customHeight="1" x14ac:dyDescent="0.25">
      <c r="A31" s="581">
        <v>4</v>
      </c>
      <c r="B31" s="581" t="s">
        <v>349</v>
      </c>
      <c r="C31" s="582"/>
      <c r="D31" s="583">
        <f>C31*100/AVERAGE($C$19:$C$20)</f>
        <v>0</v>
      </c>
      <c r="E31" s="584"/>
      <c r="F31" s="584">
        <v>8</v>
      </c>
      <c r="G31" s="584">
        <v>83</v>
      </c>
      <c r="H31" s="584">
        <v>98</v>
      </c>
      <c r="I31" s="583"/>
      <c r="J31" s="584"/>
      <c r="K31" s="585"/>
      <c r="L31" s="584"/>
      <c r="M31" s="585"/>
      <c r="N31" s="584"/>
      <c r="O31" s="585"/>
      <c r="P31" s="584"/>
      <c r="Q31" s="585"/>
      <c r="R31" s="584"/>
      <c r="S31" s="584" t="s">
        <v>354</v>
      </c>
      <c r="T31" s="584"/>
      <c r="U31" s="585"/>
      <c r="V31" s="584"/>
      <c r="W31" s="586">
        <f t="shared" si="1"/>
        <v>0</v>
      </c>
    </row>
    <row r="32" spans="1:24" ht="15.75" customHeight="1" x14ac:dyDescent="0.25">
      <c r="A32" s="594">
        <v>5</v>
      </c>
      <c r="B32" s="594" t="s">
        <v>353</v>
      </c>
      <c r="C32" s="595"/>
      <c r="D32" s="596">
        <f>C32*100/AVERAGE($C$19:$C$20)</f>
        <v>0</v>
      </c>
      <c r="E32" s="597"/>
      <c r="F32" s="597">
        <v>9</v>
      </c>
      <c r="G32" s="597">
        <v>83</v>
      </c>
      <c r="H32" s="597">
        <v>98</v>
      </c>
      <c r="I32" s="596"/>
      <c r="J32" s="597"/>
      <c r="K32" s="598"/>
      <c r="L32" s="597"/>
      <c r="M32" s="598"/>
      <c r="N32" s="597"/>
      <c r="O32" s="598"/>
      <c r="P32" s="597"/>
      <c r="Q32" s="598"/>
      <c r="R32" s="597"/>
      <c r="S32" s="597" t="s">
        <v>354</v>
      </c>
      <c r="T32" s="597"/>
      <c r="U32" s="598"/>
      <c r="V32" s="597"/>
      <c r="W32" s="599">
        <f t="shared" si="1"/>
        <v>0</v>
      </c>
    </row>
    <row r="33" spans="1:30" ht="15.75" customHeight="1" x14ac:dyDescent="0.25">
      <c r="A33" s="587" t="s">
        <v>355</v>
      </c>
      <c r="B33" s="588"/>
      <c r="C33" s="589"/>
      <c r="D33" s="590"/>
      <c r="E33" s="591"/>
      <c r="F33" s="591"/>
      <c r="G33" s="591"/>
      <c r="H33" s="591"/>
      <c r="I33" s="590"/>
      <c r="J33" s="591"/>
      <c r="K33" s="592"/>
      <c r="L33" s="591"/>
      <c r="M33" s="592"/>
      <c r="N33" s="591"/>
      <c r="O33" s="592"/>
      <c r="P33" s="591"/>
      <c r="Q33" s="592"/>
      <c r="R33" s="591"/>
      <c r="S33" s="591"/>
      <c r="T33" s="591"/>
      <c r="U33" s="592"/>
      <c r="V33" s="591"/>
      <c r="W33" s="593"/>
    </row>
    <row r="34" spans="1:30" ht="15.75" customHeight="1" x14ac:dyDescent="0.25">
      <c r="A34" s="587"/>
      <c r="B34" s="588"/>
      <c r="C34" s="589"/>
      <c r="D34" s="590"/>
      <c r="E34" s="591"/>
      <c r="F34" s="591"/>
      <c r="G34" s="591"/>
      <c r="H34" s="591"/>
      <c r="I34" s="590"/>
      <c r="J34" s="591"/>
      <c r="K34" s="592"/>
      <c r="L34" s="591"/>
      <c r="M34" s="592"/>
      <c r="N34" s="591"/>
      <c r="O34" s="592"/>
      <c r="P34" s="591"/>
      <c r="Q34" s="592"/>
      <c r="R34" s="591"/>
      <c r="S34" s="591"/>
      <c r="T34" s="591"/>
      <c r="U34" s="592"/>
      <c r="V34" s="591"/>
      <c r="W34" s="593"/>
    </row>
    <row r="35" spans="1:30" s="21" customFormat="1" ht="15.75" customHeight="1" x14ac:dyDescent="0.2">
      <c r="A35" s="16" t="s">
        <v>38</v>
      </c>
      <c r="I35" s="22"/>
    </row>
    <row r="36" spans="1:30" s="21" customFormat="1" ht="15.75" customHeight="1" x14ac:dyDescent="0.25">
      <c r="A36" s="65">
        <v>1</v>
      </c>
      <c r="B36" s="65" t="s">
        <v>344</v>
      </c>
      <c r="C36" s="60">
        <v>2.57</v>
      </c>
      <c r="D36" s="62">
        <v>100</v>
      </c>
      <c r="E36" s="58">
        <v>10</v>
      </c>
      <c r="F36" s="58">
        <v>9</v>
      </c>
      <c r="G36" s="58">
        <v>81</v>
      </c>
      <c r="H36" s="58">
        <v>82</v>
      </c>
      <c r="I36" s="62">
        <v>756</v>
      </c>
      <c r="J36" s="58">
        <v>6</v>
      </c>
      <c r="K36" s="61">
        <v>10.15</v>
      </c>
      <c r="L36" s="58">
        <v>3</v>
      </c>
      <c r="M36" s="61">
        <v>41</v>
      </c>
      <c r="N36" s="58">
        <v>6</v>
      </c>
      <c r="O36" s="61">
        <v>18.71</v>
      </c>
      <c r="P36" s="58">
        <v>3</v>
      </c>
      <c r="Q36" s="61">
        <v>25.8</v>
      </c>
      <c r="R36" s="58">
        <v>343</v>
      </c>
      <c r="S36" s="26" t="s">
        <v>345</v>
      </c>
      <c r="T36" s="26" t="s">
        <v>40</v>
      </c>
      <c r="U36" s="61">
        <v>70.75</v>
      </c>
      <c r="V36" s="58">
        <v>9</v>
      </c>
      <c r="W36" s="59">
        <f>SUM(E36+J36+L36+N36+P36+V36)</f>
        <v>37</v>
      </c>
      <c r="X36" s="22"/>
    </row>
    <row r="37" spans="1:30" s="21" customFormat="1" ht="15.75" customHeight="1" x14ac:dyDescent="0.25">
      <c r="A37" s="65">
        <v>2</v>
      </c>
      <c r="B37" s="65" t="s">
        <v>347</v>
      </c>
      <c r="C37" s="60">
        <v>2.72</v>
      </c>
      <c r="D37" s="62">
        <v>100</v>
      </c>
      <c r="E37" s="58">
        <v>10</v>
      </c>
      <c r="F37" s="58">
        <v>9</v>
      </c>
      <c r="G37" s="58">
        <v>72</v>
      </c>
      <c r="H37" s="58">
        <v>83</v>
      </c>
      <c r="I37" s="62">
        <v>815</v>
      </c>
      <c r="J37" s="58">
        <v>9</v>
      </c>
      <c r="K37" s="61">
        <v>10.68</v>
      </c>
      <c r="L37" s="58">
        <v>4</v>
      </c>
      <c r="M37" s="61">
        <v>42</v>
      </c>
      <c r="N37" s="58">
        <v>7</v>
      </c>
      <c r="O37" s="61">
        <v>20.190000000000001</v>
      </c>
      <c r="P37" s="58">
        <v>4</v>
      </c>
      <c r="Q37" s="61">
        <v>25.83</v>
      </c>
      <c r="R37" s="58">
        <v>392</v>
      </c>
      <c r="S37" s="26" t="s">
        <v>345</v>
      </c>
      <c r="T37" s="26" t="s">
        <v>40</v>
      </c>
      <c r="U37" s="61">
        <v>69.64</v>
      </c>
      <c r="V37" s="58">
        <v>8</v>
      </c>
      <c r="W37" s="59">
        <f>SUM(E37+J37+L37+N37+P37+V37)</f>
        <v>42</v>
      </c>
    </row>
    <row r="38" spans="1:30" s="21" customFormat="1" ht="15.75" customHeight="1" x14ac:dyDescent="0.25">
      <c r="A38" s="79"/>
      <c r="B38" s="79" t="s">
        <v>135</v>
      </c>
      <c r="C38" s="81">
        <f>SUM(C36:C37)/2</f>
        <v>2.645</v>
      </c>
      <c r="D38" s="83">
        <v>100</v>
      </c>
      <c r="E38" s="82">
        <v>10</v>
      </c>
      <c r="F38" s="83">
        <f>SUM(F36:F37)/2</f>
        <v>9</v>
      </c>
      <c r="G38" s="83">
        <f>SUM(G36:G37)/2</f>
        <v>76.5</v>
      </c>
      <c r="H38" s="83">
        <f>SUM(H36:H37)/2</f>
        <v>82.5</v>
      </c>
      <c r="I38" s="83">
        <f>SUM(I36:I37)/2</f>
        <v>785.5</v>
      </c>
      <c r="J38" s="82">
        <v>8</v>
      </c>
      <c r="K38" s="84">
        <f>SUM(K36:K37)/2</f>
        <v>10.414999999999999</v>
      </c>
      <c r="L38" s="82">
        <v>4</v>
      </c>
      <c r="M38" s="84">
        <f>SUM(M36:M37)/2</f>
        <v>41.5</v>
      </c>
      <c r="N38" s="82">
        <v>6</v>
      </c>
      <c r="O38" s="84">
        <f>SUM(O36:O37)/2</f>
        <v>19.450000000000003</v>
      </c>
      <c r="P38" s="82">
        <v>4</v>
      </c>
      <c r="Q38" s="84">
        <f>SUM(Q36:Q37)/2</f>
        <v>25.814999999999998</v>
      </c>
      <c r="R38" s="83">
        <f>SUM(R36:R37)/2</f>
        <v>367.5</v>
      </c>
      <c r="S38" s="257"/>
      <c r="T38" s="257"/>
      <c r="U38" s="84">
        <f>SUM(U36:U37)/2</f>
        <v>70.194999999999993</v>
      </c>
      <c r="V38" s="82">
        <v>9</v>
      </c>
      <c r="W38" s="89">
        <f>SUM(E38+J38+L38+N38+P38+V38)</f>
        <v>41</v>
      </c>
    </row>
    <row r="39" spans="1:30" s="21" customFormat="1" ht="15.75" customHeight="1" x14ac:dyDescent="0.25">
      <c r="A39" s="17">
        <v>3</v>
      </c>
      <c r="B39" s="24" t="s">
        <v>348</v>
      </c>
      <c r="C39" s="13">
        <v>2</v>
      </c>
      <c r="D39" s="12">
        <f>C39*100/AVERAGE($C$36:$C$37)</f>
        <v>75.614366729678636</v>
      </c>
      <c r="E39" s="11">
        <v>6</v>
      </c>
      <c r="F39" s="11">
        <v>9</v>
      </c>
      <c r="G39" s="11">
        <v>74</v>
      </c>
      <c r="H39" s="11">
        <v>83</v>
      </c>
      <c r="I39" s="12">
        <v>785</v>
      </c>
      <c r="J39" s="11">
        <v>7</v>
      </c>
      <c r="K39" s="14">
        <v>10.59</v>
      </c>
      <c r="L39" s="11">
        <v>4</v>
      </c>
      <c r="M39" s="14">
        <v>45</v>
      </c>
      <c r="N39" s="11">
        <v>7</v>
      </c>
      <c r="O39" s="14">
        <v>20.51</v>
      </c>
      <c r="P39" s="11">
        <v>4</v>
      </c>
      <c r="Q39" s="14">
        <v>27.71</v>
      </c>
      <c r="R39" s="11">
        <v>359</v>
      </c>
      <c r="S39" s="10" t="s">
        <v>345</v>
      </c>
      <c r="T39" s="10" t="s">
        <v>40</v>
      </c>
      <c r="U39" s="14">
        <v>69.760000000000005</v>
      </c>
      <c r="V39" s="11">
        <v>8</v>
      </c>
      <c r="W39" s="33">
        <f>SUM(E39+J39+L39+N39+P39+V39)</f>
        <v>36</v>
      </c>
    </row>
    <row r="40" spans="1:30" s="21" customFormat="1" ht="15.75" customHeight="1" x14ac:dyDescent="0.25">
      <c r="A40" s="17">
        <v>4</v>
      </c>
      <c r="B40" s="24" t="s">
        <v>349</v>
      </c>
      <c r="C40" s="13">
        <v>2.2799999999999998</v>
      </c>
      <c r="D40" s="12">
        <f>C40*100/AVERAGE($C$36:$C$37)</f>
        <v>86.20037807183364</v>
      </c>
      <c r="E40" s="11">
        <v>8</v>
      </c>
      <c r="F40" s="11">
        <v>9</v>
      </c>
      <c r="G40" s="11">
        <v>65</v>
      </c>
      <c r="H40" s="11">
        <v>82</v>
      </c>
      <c r="I40" s="12">
        <v>804</v>
      </c>
      <c r="J40" s="11">
        <v>9</v>
      </c>
      <c r="K40" s="14">
        <v>10.58</v>
      </c>
      <c r="L40" s="11">
        <v>4</v>
      </c>
      <c r="M40" s="14">
        <v>41</v>
      </c>
      <c r="N40" s="11">
        <v>6</v>
      </c>
      <c r="O40" s="14">
        <v>20.32</v>
      </c>
      <c r="P40" s="11">
        <v>4</v>
      </c>
      <c r="Q40" s="14">
        <v>26.85</v>
      </c>
      <c r="R40" s="11">
        <v>331</v>
      </c>
      <c r="S40" s="10" t="s">
        <v>345</v>
      </c>
      <c r="T40" s="10">
        <v>16.079999999999998</v>
      </c>
      <c r="U40" s="14">
        <v>68.94</v>
      </c>
      <c r="V40" s="11">
        <v>7</v>
      </c>
      <c r="W40" s="33">
        <f>SUM(E40+J40+L40+N40+P40+V40)</f>
        <v>38</v>
      </c>
    </row>
    <row r="42" spans="1:30" s="21" customFormat="1" ht="15.75" customHeight="1" x14ac:dyDescent="0.2">
      <c r="A42" s="16" t="s">
        <v>42</v>
      </c>
    </row>
    <row r="43" spans="1:30" s="21" customFormat="1" ht="15.75" customHeight="1" x14ac:dyDescent="0.25">
      <c r="A43" s="232">
        <v>1</v>
      </c>
      <c r="B43" s="232" t="s">
        <v>344</v>
      </c>
      <c r="C43" s="234">
        <f>SUM(C12+C19+C36)/3</f>
        <v>3.74</v>
      </c>
      <c r="D43" s="208">
        <v>100</v>
      </c>
      <c r="E43" s="26">
        <v>10</v>
      </c>
      <c r="F43" s="208">
        <f>SUM(F12+F19+F36)/3</f>
        <v>9</v>
      </c>
      <c r="G43" s="208">
        <f>SUM(G12+G19+G36)/3</f>
        <v>83</v>
      </c>
      <c r="H43" s="208">
        <f>SUM(H12+H19+H36)/3</f>
        <v>94</v>
      </c>
      <c r="I43" s="208">
        <f>SUM(I12+I19+I36)/3</f>
        <v>778</v>
      </c>
      <c r="J43" s="208">
        <v>7</v>
      </c>
      <c r="K43" s="217">
        <f>SUM(K12+K19+K36)/3</f>
        <v>10.936666666666666</v>
      </c>
      <c r="L43" s="208">
        <v>4</v>
      </c>
      <c r="M43" s="217">
        <f>SUM(M12+M19+M36)/3</f>
        <v>39.733333333333334</v>
      </c>
      <c r="N43" s="208">
        <v>6</v>
      </c>
      <c r="O43" s="217">
        <f>SUM(O12+O19+O36)/3</f>
        <v>21.99666666666667</v>
      </c>
      <c r="P43" s="208">
        <v>4</v>
      </c>
      <c r="Q43" s="217">
        <f>SUM(Q12+Q19+Q36)/3</f>
        <v>29.286666666666665</v>
      </c>
      <c r="R43" s="208">
        <f>SUM(R12+R19+R36)/3</f>
        <v>340.33333333333331</v>
      </c>
      <c r="S43" s="285"/>
      <c r="T43" s="285"/>
      <c r="U43" s="217">
        <f>SUM(U12+U19+U36)/3</f>
        <v>70.183333333333337</v>
      </c>
      <c r="V43" s="208">
        <v>9</v>
      </c>
      <c r="W43" s="59">
        <f t="shared" ref="W43:W48" si="2">SUM(E43+J43+L43+N43+P43+V43)</f>
        <v>40</v>
      </c>
      <c r="X43" s="19"/>
      <c r="Y43"/>
      <c r="Z43"/>
      <c r="AA43"/>
      <c r="AB43"/>
      <c r="AC43"/>
      <c r="AD43"/>
    </row>
    <row r="44" spans="1:30" s="21" customFormat="1" ht="15.75" customHeight="1" x14ac:dyDescent="0.25">
      <c r="A44" s="232">
        <v>2</v>
      </c>
      <c r="B44" s="232" t="s">
        <v>347</v>
      </c>
      <c r="C44" s="234">
        <f>SUM(C13+C20+C37)/3</f>
        <v>3.7533333333333339</v>
      </c>
      <c r="D44" s="208">
        <v>100</v>
      </c>
      <c r="E44" s="26">
        <v>10</v>
      </c>
      <c r="F44" s="208">
        <f>SUM(F13+F20+F37)/3</f>
        <v>9</v>
      </c>
      <c r="G44" s="208">
        <f>SUM(G13+G20+G37)/3</f>
        <v>86.333333333333329</v>
      </c>
      <c r="H44" s="208">
        <f>SUM(H13+H20+H37)/3</f>
        <v>95</v>
      </c>
      <c r="I44" s="208">
        <f>SUM(I13+I20+I37)/3</f>
        <v>798.33333333333337</v>
      </c>
      <c r="J44" s="208">
        <v>8</v>
      </c>
      <c r="K44" s="217">
        <f>SUM(K13+K20+K37)/3</f>
        <v>10.503333333333332</v>
      </c>
      <c r="L44" s="208">
        <v>4</v>
      </c>
      <c r="M44" s="217">
        <f>SUM(M13+M20+M37)/3</f>
        <v>41.56666666666667</v>
      </c>
      <c r="N44" s="208">
        <v>6</v>
      </c>
      <c r="O44" s="217">
        <f>SUM(O13+O20+O37)/3</f>
        <v>19.966666666666669</v>
      </c>
      <c r="P44" s="208">
        <v>4</v>
      </c>
      <c r="Q44" s="217">
        <f>SUM(Q13+Q20+Q37)/3</f>
        <v>25.48</v>
      </c>
      <c r="R44" s="208">
        <f>SUM(R13+R20+R37)/3</f>
        <v>335.33333333333331</v>
      </c>
      <c r="S44" s="285"/>
      <c r="T44" s="285"/>
      <c r="U44" s="217">
        <f>SUM(U13+U20+U37)/3</f>
        <v>70.373333333333335</v>
      </c>
      <c r="V44" s="208">
        <v>9</v>
      </c>
      <c r="W44" s="59">
        <f t="shared" si="2"/>
        <v>41</v>
      </c>
      <c r="X44"/>
      <c r="Y44"/>
      <c r="Z44"/>
      <c r="AA44"/>
      <c r="AB44"/>
      <c r="AC44"/>
      <c r="AD44"/>
    </row>
    <row r="45" spans="1:30" s="21" customFormat="1" ht="15.75" customHeight="1" x14ac:dyDescent="0.25">
      <c r="A45" s="258"/>
      <c r="B45" s="258" t="s">
        <v>135</v>
      </c>
      <c r="C45" s="259">
        <f>SUM(C43:C44)/2</f>
        <v>3.746666666666667</v>
      </c>
      <c r="D45" s="260">
        <v>100</v>
      </c>
      <c r="E45" s="257">
        <v>10</v>
      </c>
      <c r="F45" s="260">
        <f>SUM(F43:F44)/2</f>
        <v>9</v>
      </c>
      <c r="G45" s="260">
        <f>SUM(G43:G44)/2</f>
        <v>84.666666666666657</v>
      </c>
      <c r="H45" s="260">
        <f>SUM(H43:H44)/2</f>
        <v>94.5</v>
      </c>
      <c r="I45" s="260">
        <f>SUM(I43:I44)/2</f>
        <v>788.16666666666674</v>
      </c>
      <c r="J45" s="257">
        <v>8</v>
      </c>
      <c r="K45" s="261">
        <f>SUM(K43:K44)/2</f>
        <v>10.719999999999999</v>
      </c>
      <c r="L45" s="257">
        <v>4</v>
      </c>
      <c r="M45" s="261">
        <f>SUM(M43:M44)/2</f>
        <v>40.650000000000006</v>
      </c>
      <c r="N45" s="257">
        <v>6</v>
      </c>
      <c r="O45" s="261">
        <f>SUM(O43:O44)/2</f>
        <v>20.981666666666669</v>
      </c>
      <c r="P45" s="257">
        <v>4</v>
      </c>
      <c r="Q45" s="261">
        <f>SUM(Q43:Q44)/2</f>
        <v>27.383333333333333</v>
      </c>
      <c r="R45" s="260">
        <f>SUM(R43:R44)/2</f>
        <v>337.83333333333331</v>
      </c>
      <c r="S45" s="261"/>
      <c r="T45" s="261"/>
      <c r="U45" s="261">
        <f>SUM(U43:U44)/2</f>
        <v>70.278333333333336</v>
      </c>
      <c r="V45" s="257">
        <v>9</v>
      </c>
      <c r="W45" s="89">
        <f t="shared" si="2"/>
        <v>41</v>
      </c>
      <c r="X45"/>
      <c r="Y45"/>
      <c r="Z45"/>
      <c r="AA45"/>
      <c r="AB45"/>
      <c r="AC45"/>
      <c r="AD45"/>
    </row>
    <row r="46" spans="1:30" s="21" customFormat="1" ht="15.75" customHeight="1" x14ac:dyDescent="0.25">
      <c r="A46" s="24">
        <v>3</v>
      </c>
      <c r="B46" s="24" t="s">
        <v>348</v>
      </c>
      <c r="C46" s="235">
        <f>SUM(C15+C22+C39)/3</f>
        <v>4.1100000000000003</v>
      </c>
      <c r="D46" s="210">
        <f>C46*100/AVERAGE($C$44:$C$45)</f>
        <v>109.60000000000001</v>
      </c>
      <c r="E46" s="10">
        <v>8</v>
      </c>
      <c r="F46" s="210">
        <f>SUM(F15+F22+F39)/3</f>
        <v>9</v>
      </c>
      <c r="G46" s="210">
        <f>SUM(G15+G22+G39)/3</f>
        <v>76.666666666666671</v>
      </c>
      <c r="H46" s="210">
        <f>SUM(H15+H22+H39)/3</f>
        <v>95.333333333333329</v>
      </c>
      <c r="I46" s="210">
        <f>SUM(I15+I22+I39)/3</f>
        <v>787.33333333333337</v>
      </c>
      <c r="J46" s="10">
        <v>8</v>
      </c>
      <c r="K46" s="216">
        <f>SUM(K15+K22+K39)/3</f>
        <v>11.136666666666665</v>
      </c>
      <c r="L46" s="10">
        <v>4</v>
      </c>
      <c r="M46" s="216">
        <f>SUM(M15+M22+M39)/3</f>
        <v>38.966666666666669</v>
      </c>
      <c r="N46" s="10">
        <v>6</v>
      </c>
      <c r="O46" s="216">
        <f>SUM(O15+O22+O39)/3</f>
        <v>22.876666666666669</v>
      </c>
      <c r="P46" s="10">
        <v>5</v>
      </c>
      <c r="Q46" s="216">
        <f>SUM(Q15+Q22+Q39)/3</f>
        <v>29.953333333333337</v>
      </c>
      <c r="R46" s="210">
        <f>SUM(R15+R22+R39)/3</f>
        <v>369.66666666666669</v>
      </c>
      <c r="S46" s="216"/>
      <c r="T46" s="216"/>
      <c r="U46" s="216">
        <f>SUM(U15+U22+U39)/3</f>
        <v>69.573333333333323</v>
      </c>
      <c r="V46" s="10">
        <v>8</v>
      </c>
      <c r="W46" s="33">
        <f t="shared" si="2"/>
        <v>39</v>
      </c>
      <c r="X46"/>
      <c r="Y46"/>
      <c r="Z46"/>
      <c r="AA46"/>
      <c r="AB46"/>
      <c r="AC46"/>
      <c r="AD46"/>
    </row>
    <row r="47" spans="1:30" s="21" customFormat="1" ht="15.75" customHeight="1" x14ac:dyDescent="0.25">
      <c r="A47" s="24">
        <v>4</v>
      </c>
      <c r="B47" s="24" t="s">
        <v>349</v>
      </c>
      <c r="C47" s="235">
        <f t="shared" ref="C47" si="3">SUM(C16+C23+C40)/3</f>
        <v>4.1466666666666665</v>
      </c>
      <c r="D47" s="210">
        <f>C47*100/AVERAGE($C$44:$C$45)</f>
        <v>110.57777777777775</v>
      </c>
      <c r="E47" s="10">
        <v>12</v>
      </c>
      <c r="F47" s="210">
        <f t="shared" ref="F47:I47" si="4">SUM(F16+F23+F40)/3</f>
        <v>9</v>
      </c>
      <c r="G47" s="210">
        <f t="shared" si="4"/>
        <v>81</v>
      </c>
      <c r="H47" s="210">
        <f t="shared" si="4"/>
        <v>94.666666666666671</v>
      </c>
      <c r="I47" s="210">
        <f t="shared" si="4"/>
        <v>795</v>
      </c>
      <c r="J47" s="10">
        <v>8</v>
      </c>
      <c r="K47" s="216">
        <f t="shared" ref="K47" si="5">SUM(K16+K23+K40)/3</f>
        <v>11.31</v>
      </c>
      <c r="L47" s="10">
        <v>4</v>
      </c>
      <c r="M47" s="216">
        <f t="shared" ref="M47" si="6">SUM(M16+M23+M40)/3</f>
        <v>39.166666666666664</v>
      </c>
      <c r="N47" s="10">
        <v>6</v>
      </c>
      <c r="O47" s="216">
        <f t="shared" ref="O47" si="7">SUM(O16+O23+O40)/3</f>
        <v>23.466666666666669</v>
      </c>
      <c r="P47" s="10">
        <v>7</v>
      </c>
      <c r="Q47" s="216">
        <f t="shared" ref="Q47:R47" si="8">SUM(Q16+Q23+Q40)/3</f>
        <v>30.47666666666667</v>
      </c>
      <c r="R47" s="210">
        <f t="shared" si="8"/>
        <v>368.33333333333331</v>
      </c>
      <c r="S47" s="216"/>
      <c r="T47" s="216"/>
      <c r="U47" s="216">
        <f t="shared" ref="U47" si="9">SUM(U16+U23+U40)/3</f>
        <v>69.066666666666663</v>
      </c>
      <c r="V47" s="10">
        <v>7</v>
      </c>
      <c r="W47" s="33">
        <f t="shared" si="2"/>
        <v>44</v>
      </c>
      <c r="X47"/>
      <c r="Y47"/>
      <c r="Z47"/>
      <c r="AA47"/>
      <c r="AB47"/>
      <c r="AC47"/>
      <c r="AD47"/>
    </row>
    <row r="48" spans="1:30" ht="15.75" customHeight="1" x14ac:dyDescent="0.25">
      <c r="A48" s="24">
        <v>5</v>
      </c>
      <c r="B48" s="24" t="s">
        <v>353</v>
      </c>
      <c r="C48" s="235">
        <f>SUM(C24)</f>
        <v>5.76</v>
      </c>
      <c r="D48" s="210">
        <f>C48*100/AVERAGE($C$44:$C$45)</f>
        <v>153.6</v>
      </c>
      <c r="E48" s="10">
        <v>18</v>
      </c>
      <c r="F48" s="210">
        <f>SUM(F24+F32)/2</f>
        <v>9</v>
      </c>
      <c r="G48" s="210">
        <f>SUM(G24+G32)/2</f>
        <v>92.5</v>
      </c>
      <c r="H48" s="210">
        <f>SUM(H24+H32)/2</f>
        <v>99</v>
      </c>
      <c r="I48" s="210">
        <f>SUM(I24)</f>
        <v>806</v>
      </c>
      <c r="J48" s="10">
        <v>9</v>
      </c>
      <c r="K48" s="216">
        <f>SUM(K24)</f>
        <v>12.2</v>
      </c>
      <c r="L48" s="10">
        <v>6</v>
      </c>
      <c r="M48" s="216">
        <f>SUM(M24)</f>
        <v>37</v>
      </c>
      <c r="N48" s="10">
        <v>6</v>
      </c>
      <c r="O48" s="216">
        <f>SUM(O24)</f>
        <v>24.6</v>
      </c>
      <c r="P48" s="10">
        <v>7</v>
      </c>
      <c r="Q48" s="216">
        <f>SUM(Q24)</f>
        <v>37.07</v>
      </c>
      <c r="R48" s="210">
        <f>SUM(R24)</f>
        <v>382</v>
      </c>
      <c r="S48" s="216"/>
      <c r="T48" s="216"/>
      <c r="U48" s="216">
        <f>SUM(U24)</f>
        <v>67.56</v>
      </c>
      <c r="V48" s="10">
        <v>5</v>
      </c>
      <c r="W48" s="33">
        <f t="shared" si="2"/>
        <v>51</v>
      </c>
    </row>
    <row r="50" spans="2:10" x14ac:dyDescent="0.25">
      <c r="B50" s="390" t="s">
        <v>43</v>
      </c>
      <c r="C50" s="390"/>
      <c r="D50" s="390"/>
      <c r="E50" s="390"/>
      <c r="F50" s="390"/>
      <c r="G50" s="390"/>
      <c r="H50" s="390"/>
    </row>
    <row r="51" spans="2:10" x14ac:dyDescent="0.25">
      <c r="B51" s="27" t="s">
        <v>356</v>
      </c>
      <c r="C51" s="392" t="s">
        <v>151</v>
      </c>
      <c r="D51" s="393"/>
      <c r="E51" s="392" t="s">
        <v>152</v>
      </c>
      <c r="F51" s="393"/>
      <c r="G51" s="394" t="s">
        <v>47</v>
      </c>
      <c r="H51" s="393"/>
      <c r="I51" s="414" t="s">
        <v>45</v>
      </c>
      <c r="J51" s="393"/>
    </row>
    <row r="52" spans="2:10" x14ac:dyDescent="0.25">
      <c r="B52" s="28" t="s">
        <v>48</v>
      </c>
      <c r="C52" s="395"/>
      <c r="D52" s="396"/>
      <c r="E52" s="396"/>
      <c r="F52" s="396"/>
      <c r="G52" s="396"/>
      <c r="H52" s="397"/>
    </row>
    <row r="53" spans="2:10" x14ac:dyDescent="0.25">
      <c r="B53" s="28" t="s">
        <v>49</v>
      </c>
      <c r="C53" s="392" t="s">
        <v>265</v>
      </c>
      <c r="D53" s="394"/>
      <c r="E53" s="402" t="s">
        <v>357</v>
      </c>
      <c r="F53" s="402"/>
      <c r="G53" s="394" t="s">
        <v>358</v>
      </c>
      <c r="H53" s="393"/>
      <c r="I53" s="414" t="s">
        <v>407</v>
      </c>
      <c r="J53" s="400"/>
    </row>
    <row r="54" spans="2:10" x14ac:dyDescent="0.25">
      <c r="B54" s="28" t="s">
        <v>52</v>
      </c>
      <c r="C54" s="392" t="s">
        <v>359</v>
      </c>
      <c r="D54" s="393"/>
      <c r="E54" s="394" t="s">
        <v>360</v>
      </c>
      <c r="F54" s="394"/>
      <c r="G54" s="394" t="s">
        <v>155</v>
      </c>
      <c r="H54" s="393"/>
      <c r="I54" s="394"/>
      <c r="J54" s="400"/>
    </row>
    <row r="55" spans="2:10" x14ac:dyDescent="0.25">
      <c r="B55" s="28" t="s">
        <v>55</v>
      </c>
      <c r="C55" s="392">
        <v>3</v>
      </c>
      <c r="D55" s="393"/>
      <c r="E55" s="392">
        <v>2.7</v>
      </c>
      <c r="F55" s="393"/>
      <c r="G55" s="392">
        <v>2.2000000000000002</v>
      </c>
      <c r="H55" s="393"/>
      <c r="I55" s="438" t="s">
        <v>605</v>
      </c>
      <c r="J55" s="400"/>
    </row>
    <row r="56" spans="2:10" x14ac:dyDescent="0.25">
      <c r="B56" s="28" t="s">
        <v>56</v>
      </c>
      <c r="C56" s="445" t="s">
        <v>361</v>
      </c>
      <c r="D56" s="446"/>
      <c r="E56" s="392">
        <v>5.8</v>
      </c>
      <c r="F56" s="393"/>
      <c r="G56" s="392">
        <v>5.8</v>
      </c>
      <c r="H56" s="393"/>
      <c r="I56" s="444" t="s">
        <v>613</v>
      </c>
      <c r="J56" s="407"/>
    </row>
    <row r="57" spans="2:10" x14ac:dyDescent="0.25">
      <c r="B57" s="28" t="s">
        <v>57</v>
      </c>
      <c r="C57" s="392">
        <v>221</v>
      </c>
      <c r="D57" s="393"/>
      <c r="E57" s="392">
        <v>120</v>
      </c>
      <c r="F57" s="393"/>
      <c r="G57" s="392">
        <v>71</v>
      </c>
      <c r="H57" s="393"/>
      <c r="I57" s="444" t="s">
        <v>410</v>
      </c>
      <c r="J57" s="407"/>
    </row>
    <row r="58" spans="2:10" x14ac:dyDescent="0.25">
      <c r="B58" s="28" t="s">
        <v>58</v>
      </c>
      <c r="C58" s="392">
        <v>290</v>
      </c>
      <c r="D58" s="393"/>
      <c r="E58" s="392">
        <v>188</v>
      </c>
      <c r="F58" s="393"/>
      <c r="G58" s="392">
        <v>122</v>
      </c>
      <c r="H58" s="393"/>
      <c r="I58" s="438" t="s">
        <v>411</v>
      </c>
      <c r="J58" s="400"/>
    </row>
    <row r="59" spans="2:10" x14ac:dyDescent="0.25">
      <c r="B59" s="28" t="s">
        <v>59</v>
      </c>
      <c r="C59" s="401" t="s">
        <v>381</v>
      </c>
      <c r="D59" s="399"/>
      <c r="E59" s="399"/>
      <c r="F59" s="399"/>
      <c r="G59" s="399"/>
      <c r="H59" s="400"/>
    </row>
    <row r="60" spans="2:10" x14ac:dyDescent="0.25">
      <c r="B60" s="28" t="s">
        <v>61</v>
      </c>
      <c r="C60" s="401" t="s">
        <v>62</v>
      </c>
      <c r="D60" s="399"/>
      <c r="E60" s="399"/>
      <c r="F60" s="399"/>
      <c r="G60" s="399"/>
      <c r="H60" s="400"/>
    </row>
    <row r="61" spans="2:10" x14ac:dyDescent="0.25">
      <c r="B61" s="28" t="s">
        <v>63</v>
      </c>
      <c r="C61" s="402" t="s">
        <v>364</v>
      </c>
      <c r="D61" s="402"/>
      <c r="E61" s="402" t="s">
        <v>363</v>
      </c>
      <c r="F61" s="402"/>
      <c r="G61" s="402" t="s">
        <v>364</v>
      </c>
      <c r="H61" s="402"/>
      <c r="I61" s="415" t="s">
        <v>177</v>
      </c>
      <c r="J61" s="404"/>
    </row>
    <row r="62" spans="2:10" x14ac:dyDescent="0.25">
      <c r="B62" s="27" t="s">
        <v>15</v>
      </c>
      <c r="C62" s="392" t="s">
        <v>593</v>
      </c>
      <c r="D62" s="393"/>
      <c r="E62" s="402" t="s">
        <v>365</v>
      </c>
      <c r="F62" s="402"/>
      <c r="G62" s="402" t="s">
        <v>73</v>
      </c>
      <c r="H62" s="402"/>
      <c r="I62" s="415" t="s">
        <v>614</v>
      </c>
      <c r="J62" s="404"/>
    </row>
    <row r="63" spans="2:10" x14ac:dyDescent="0.25">
      <c r="B63" s="28" t="s">
        <v>74</v>
      </c>
      <c r="C63" s="405"/>
      <c r="D63" s="405"/>
      <c r="E63" s="405"/>
      <c r="F63" s="405"/>
      <c r="G63" s="405"/>
      <c r="H63" s="405"/>
    </row>
    <row r="64" spans="2:10" x14ac:dyDescent="0.25">
      <c r="B64" s="28" t="s">
        <v>75</v>
      </c>
      <c r="C64" s="28" t="s">
        <v>364</v>
      </c>
      <c r="D64" s="31" t="s">
        <v>78</v>
      </c>
      <c r="E64" s="28" t="s">
        <v>335</v>
      </c>
      <c r="F64" s="31" t="s">
        <v>366</v>
      </c>
      <c r="G64" s="28" t="s">
        <v>363</v>
      </c>
      <c r="H64" s="31" t="s">
        <v>78</v>
      </c>
      <c r="I64" s="271" t="s">
        <v>177</v>
      </c>
      <c r="J64" s="272" t="s">
        <v>606</v>
      </c>
    </row>
    <row r="65" spans="2:10" x14ac:dyDescent="0.25">
      <c r="B65" s="28" t="s">
        <v>79</v>
      </c>
      <c r="C65" s="28" t="s">
        <v>110</v>
      </c>
      <c r="D65" s="31" t="s">
        <v>367</v>
      </c>
      <c r="E65" s="28" t="s">
        <v>174</v>
      </c>
      <c r="F65" s="31" t="s">
        <v>368</v>
      </c>
      <c r="G65" s="28" t="s">
        <v>88</v>
      </c>
      <c r="H65" s="31" t="s">
        <v>367</v>
      </c>
      <c r="I65" s="271" t="s">
        <v>615</v>
      </c>
      <c r="J65" s="272" t="s">
        <v>616</v>
      </c>
    </row>
    <row r="66" spans="2:10" x14ac:dyDescent="0.25">
      <c r="B66" s="28" t="s">
        <v>79</v>
      </c>
      <c r="C66" s="28" t="s">
        <v>369</v>
      </c>
      <c r="D66" s="31" t="s">
        <v>367</v>
      </c>
      <c r="E66" s="49"/>
      <c r="F66" s="40"/>
      <c r="G66" s="28" t="s">
        <v>370</v>
      </c>
      <c r="H66" s="31" t="s">
        <v>367</v>
      </c>
      <c r="I66" s="49"/>
      <c r="J66" s="31"/>
    </row>
    <row r="67" spans="2:10" x14ac:dyDescent="0.25">
      <c r="B67" s="28"/>
      <c r="C67" s="28"/>
      <c r="D67" s="31"/>
      <c r="E67" s="49"/>
      <c r="F67" s="40"/>
      <c r="G67" s="49"/>
      <c r="H67" s="40"/>
    </row>
    <row r="68" spans="2:10" x14ac:dyDescent="0.25">
      <c r="B68" s="28" t="s">
        <v>292</v>
      </c>
      <c r="C68" s="28"/>
      <c r="D68" s="31"/>
      <c r="E68" s="49"/>
      <c r="F68" s="49"/>
      <c r="G68" s="24"/>
      <c r="H68" s="24"/>
    </row>
    <row r="69" spans="2:10" x14ac:dyDescent="0.25">
      <c r="B69" s="28"/>
      <c r="C69" s="28"/>
      <c r="D69" s="31"/>
      <c r="E69" s="45"/>
      <c r="F69" s="39"/>
      <c r="G69" s="46"/>
      <c r="H69" s="46"/>
    </row>
    <row r="70" spans="2:10" x14ac:dyDescent="0.25">
      <c r="B70" s="28" t="s">
        <v>91</v>
      </c>
      <c r="C70" s="402"/>
      <c r="D70" s="402"/>
      <c r="E70" s="402"/>
      <c r="F70" s="402"/>
      <c r="G70" s="402"/>
      <c r="H70" s="402"/>
    </row>
    <row r="71" spans="2:10" x14ac:dyDescent="0.25">
      <c r="B71" s="28" t="s">
        <v>92</v>
      </c>
      <c r="C71" s="28" t="s">
        <v>371</v>
      </c>
      <c r="D71" s="28" t="s">
        <v>372</v>
      </c>
      <c r="E71" s="28" t="s">
        <v>306</v>
      </c>
      <c r="F71" s="28" t="s">
        <v>373</v>
      </c>
      <c r="G71" s="28" t="s">
        <v>374</v>
      </c>
      <c r="H71" s="28" t="s">
        <v>375</v>
      </c>
      <c r="I71" s="271" t="s">
        <v>185</v>
      </c>
      <c r="J71" s="271" t="s">
        <v>607</v>
      </c>
    </row>
    <row r="72" spans="2:10" x14ac:dyDescent="0.25">
      <c r="B72" s="29"/>
      <c r="C72" s="28"/>
      <c r="D72" s="28"/>
      <c r="E72" s="28"/>
      <c r="F72" s="28" t="s">
        <v>376</v>
      </c>
      <c r="G72" s="49"/>
      <c r="H72" s="49"/>
      <c r="I72" s="49"/>
      <c r="J72" s="45"/>
    </row>
    <row r="73" spans="2:10" x14ac:dyDescent="0.25">
      <c r="B73" s="29"/>
      <c r="C73" s="28"/>
      <c r="D73" s="28"/>
      <c r="E73" s="49"/>
      <c r="F73" s="49"/>
      <c r="G73" s="52"/>
      <c r="H73" s="52"/>
      <c r="I73" s="52"/>
      <c r="J73" s="46"/>
    </row>
    <row r="74" spans="2:10" x14ac:dyDescent="0.25">
      <c r="B74" s="28" t="s">
        <v>181</v>
      </c>
      <c r="C74" s="28"/>
      <c r="D74" s="28"/>
      <c r="E74" s="49"/>
      <c r="F74" s="49"/>
      <c r="G74" s="28" t="s">
        <v>374</v>
      </c>
      <c r="H74" s="28" t="s">
        <v>116</v>
      </c>
      <c r="I74" s="271" t="s">
        <v>608</v>
      </c>
      <c r="J74" s="271" t="s">
        <v>609</v>
      </c>
    </row>
    <row r="75" spans="2:10" x14ac:dyDescent="0.25">
      <c r="B75" s="29"/>
      <c r="C75" s="28"/>
      <c r="D75" s="28"/>
      <c r="E75" s="45"/>
      <c r="F75" s="45"/>
      <c r="G75" s="49"/>
      <c r="H75" s="49"/>
      <c r="I75" s="271"/>
      <c r="J75" s="49"/>
    </row>
    <row r="76" spans="2:10" x14ac:dyDescent="0.25">
      <c r="B76" s="28" t="s">
        <v>113</v>
      </c>
      <c r="C76" s="28" t="s">
        <v>185</v>
      </c>
      <c r="D76" s="28" t="s">
        <v>189</v>
      </c>
      <c r="E76" s="28" t="s">
        <v>306</v>
      </c>
      <c r="F76" s="28" t="s">
        <v>380</v>
      </c>
      <c r="G76" s="49"/>
      <c r="H76" s="49"/>
      <c r="I76" s="271"/>
      <c r="J76" s="49"/>
    </row>
    <row r="77" spans="2:10" x14ac:dyDescent="0.25">
      <c r="B77" s="29"/>
      <c r="C77" s="28"/>
      <c r="D77" s="28"/>
      <c r="E77" s="45"/>
      <c r="F77" s="45"/>
      <c r="G77" s="49"/>
      <c r="H77" s="49"/>
      <c r="I77" s="517"/>
      <c r="J77" s="518"/>
    </row>
    <row r="78" spans="2:10" x14ac:dyDescent="0.25">
      <c r="B78" s="29"/>
      <c r="C78" s="28"/>
      <c r="D78" s="28"/>
      <c r="E78" s="45"/>
      <c r="F78" s="45"/>
      <c r="G78" s="49"/>
      <c r="H78" s="516"/>
      <c r="I78" s="519"/>
      <c r="J78" s="519"/>
    </row>
    <row r="79" spans="2:10" x14ac:dyDescent="0.25">
      <c r="I79" s="513"/>
      <c r="J79" s="514"/>
    </row>
    <row r="80" spans="2:10" x14ac:dyDescent="0.25">
      <c r="I80" s="515"/>
      <c r="J80" s="514"/>
    </row>
    <row r="81" spans="9:10" x14ac:dyDescent="0.25">
      <c r="I81" s="515"/>
      <c r="J81" s="514"/>
    </row>
    <row r="82" spans="9:10" x14ac:dyDescent="0.25">
      <c r="I82" s="515"/>
      <c r="J82" s="515"/>
    </row>
    <row r="83" spans="9:10" x14ac:dyDescent="0.25">
      <c r="I83" s="515"/>
      <c r="J83" s="515"/>
    </row>
    <row r="84" spans="9:10" x14ac:dyDescent="0.25">
      <c r="I84" s="515"/>
      <c r="J84" s="515"/>
    </row>
  </sheetData>
  <mergeCells count="51">
    <mergeCell ref="I57:J57"/>
    <mergeCell ref="I58:J58"/>
    <mergeCell ref="I61:J61"/>
    <mergeCell ref="I62:J62"/>
    <mergeCell ref="I51:J51"/>
    <mergeCell ref="I53:J53"/>
    <mergeCell ref="I54:J54"/>
    <mergeCell ref="I55:J55"/>
    <mergeCell ref="I56:J56"/>
    <mergeCell ref="C63:H63"/>
    <mergeCell ref="C70:H70"/>
    <mergeCell ref="E62:F62"/>
    <mergeCell ref="G61:H61"/>
    <mergeCell ref="G62:H62"/>
    <mergeCell ref="C59:H59"/>
    <mergeCell ref="C60:H60"/>
    <mergeCell ref="C61:D61"/>
    <mergeCell ref="E61:F61"/>
    <mergeCell ref="C62:D62"/>
    <mergeCell ref="G58:H58"/>
    <mergeCell ref="E58:F58"/>
    <mergeCell ref="C58:D58"/>
    <mergeCell ref="C56:D56"/>
    <mergeCell ref="C57:D57"/>
    <mergeCell ref="E56:F56"/>
    <mergeCell ref="E57:F57"/>
    <mergeCell ref="C54:D54"/>
    <mergeCell ref="E54:F54"/>
    <mergeCell ref="G56:H56"/>
    <mergeCell ref="G57:H57"/>
    <mergeCell ref="G53:H53"/>
    <mergeCell ref="G54:H54"/>
    <mergeCell ref="G55:H55"/>
    <mergeCell ref="C55:D55"/>
    <mergeCell ref="E55:F55"/>
    <mergeCell ref="C51:D51"/>
    <mergeCell ref="E51:F51"/>
    <mergeCell ref="G51:H51"/>
    <mergeCell ref="C52:H52"/>
    <mergeCell ref="E53:F53"/>
    <mergeCell ref="C53:D53"/>
    <mergeCell ref="M8:N8"/>
    <mergeCell ref="O8:P8"/>
    <mergeCell ref="U8:V8"/>
    <mergeCell ref="W8:W9"/>
    <mergeCell ref="B50:H50"/>
    <mergeCell ref="A8:A9"/>
    <mergeCell ref="B8:B9"/>
    <mergeCell ref="C8:E8"/>
    <mergeCell ref="I8:J8"/>
    <mergeCell ref="K8:L8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F43"/>
  <sheetViews>
    <sheetView workbookViewId="0">
      <selection activeCell="M29" sqref="M29"/>
    </sheetView>
  </sheetViews>
  <sheetFormatPr defaultColWidth="14.5703125" defaultRowHeight="15" x14ac:dyDescent="0.25"/>
  <cols>
    <col min="1" max="1" width="3.7109375" customWidth="1"/>
    <col min="2" max="2" width="30.85546875" customWidth="1"/>
    <col min="3" max="3" width="12.5703125" customWidth="1"/>
    <col min="4" max="4" width="25" customWidth="1"/>
    <col min="5" max="5" width="13.7109375" customWidth="1"/>
    <col min="6" max="6" width="24.5703125" customWidth="1"/>
    <col min="7" max="7" width="12.28515625" customWidth="1"/>
    <col min="8" max="8" width="24.5703125" customWidth="1"/>
    <col min="9" max="18" width="9" customWidth="1"/>
    <col min="19" max="20" width="8.7109375" customWidth="1"/>
    <col min="21" max="21" width="9" customWidth="1"/>
    <col min="22" max="22" width="17.85546875" customWidth="1"/>
    <col min="23" max="32" width="9" customWidth="1"/>
    <col min="33" max="33" width="14.5703125" customWidth="1"/>
  </cols>
  <sheetData>
    <row r="2" spans="1:22" x14ac:dyDescent="0.25">
      <c r="B2" s="2" t="s">
        <v>382</v>
      </c>
    </row>
    <row r="3" spans="1:22" x14ac:dyDescent="0.25">
      <c r="B3" s="1" t="s">
        <v>383</v>
      </c>
    </row>
    <row r="6" spans="1:22" ht="15.75" customHeight="1" x14ac:dyDescent="0.25">
      <c r="A6" s="3" t="s">
        <v>384</v>
      </c>
    </row>
    <row r="8" spans="1:22" ht="38.25" customHeight="1" x14ac:dyDescent="0.25">
      <c r="A8" s="389" t="s">
        <v>3</v>
      </c>
      <c r="B8" s="389" t="s">
        <v>4</v>
      </c>
      <c r="C8" s="389" t="s">
        <v>5</v>
      </c>
      <c r="D8" s="389"/>
      <c r="E8" s="389"/>
      <c r="F8" s="5" t="s">
        <v>7</v>
      </c>
      <c r="G8" s="5" t="s">
        <v>8</v>
      </c>
      <c r="H8" s="5" t="s">
        <v>340</v>
      </c>
      <c r="I8" s="389" t="s">
        <v>215</v>
      </c>
      <c r="J8" s="389"/>
      <c r="K8" s="389" t="s">
        <v>11</v>
      </c>
      <c r="L8" s="389"/>
      <c r="M8" s="389" t="s">
        <v>12</v>
      </c>
      <c r="N8" s="389"/>
      <c r="O8" s="389" t="s">
        <v>16</v>
      </c>
      <c r="P8" s="389"/>
      <c r="Q8" s="447" t="s">
        <v>603</v>
      </c>
      <c r="R8" s="389"/>
      <c r="S8" s="5" t="s">
        <v>14</v>
      </c>
      <c r="T8" s="5" t="s">
        <v>15</v>
      </c>
      <c r="U8" s="391" t="s">
        <v>17</v>
      </c>
      <c r="V8" s="24" t="s">
        <v>385</v>
      </c>
    </row>
    <row r="9" spans="1:22" ht="25.5" customHeight="1" x14ac:dyDescent="0.25">
      <c r="A9" s="389"/>
      <c r="B9" s="389"/>
      <c r="C9" s="5" t="s">
        <v>18</v>
      </c>
      <c r="D9" s="5" t="s">
        <v>19</v>
      </c>
      <c r="E9" s="5" t="s">
        <v>20</v>
      </c>
      <c r="F9" s="5" t="s">
        <v>20</v>
      </c>
      <c r="G9" s="5" t="s">
        <v>22</v>
      </c>
      <c r="H9" s="5" t="s">
        <v>23</v>
      </c>
      <c r="I9" s="5" t="s">
        <v>24</v>
      </c>
      <c r="J9" s="5" t="s">
        <v>20</v>
      </c>
      <c r="K9" s="5" t="s">
        <v>25</v>
      </c>
      <c r="L9" s="6" t="s">
        <v>20</v>
      </c>
      <c r="M9" s="6" t="s">
        <v>26</v>
      </c>
      <c r="N9" s="6" t="s">
        <v>20</v>
      </c>
      <c r="O9" s="5" t="s">
        <v>25</v>
      </c>
      <c r="P9" s="5" t="s">
        <v>20</v>
      </c>
      <c r="Q9" s="5" t="s">
        <v>25</v>
      </c>
      <c r="R9" s="5" t="s">
        <v>20</v>
      </c>
      <c r="S9" s="5" t="s">
        <v>28</v>
      </c>
      <c r="T9" s="5" t="s">
        <v>343</v>
      </c>
      <c r="U9" s="391"/>
      <c r="V9" s="10" t="s">
        <v>25</v>
      </c>
    </row>
    <row r="11" spans="1:22" x14ac:dyDescent="0.25">
      <c r="A11" s="288" t="s">
        <v>262</v>
      </c>
    </row>
    <row r="12" spans="1:22" s="21" customFormat="1" ht="15.75" customHeight="1" x14ac:dyDescent="0.25">
      <c r="A12" s="65">
        <v>1</v>
      </c>
      <c r="B12" s="232" t="s">
        <v>386</v>
      </c>
      <c r="C12" s="60">
        <v>2.4700000000000002</v>
      </c>
      <c r="D12" s="58">
        <v>100</v>
      </c>
      <c r="E12" s="58">
        <v>10</v>
      </c>
      <c r="F12" s="58">
        <v>9</v>
      </c>
      <c r="G12" s="58">
        <v>57</v>
      </c>
      <c r="H12" s="58">
        <v>105</v>
      </c>
      <c r="I12" s="62">
        <v>784.30000000000007</v>
      </c>
      <c r="J12" s="58">
        <v>8</v>
      </c>
      <c r="K12" s="61">
        <v>12.61</v>
      </c>
      <c r="L12" s="58">
        <v>5</v>
      </c>
      <c r="M12" s="61">
        <v>33.799999999999997</v>
      </c>
      <c r="N12" s="58">
        <v>1</v>
      </c>
      <c r="O12" s="61">
        <v>62.97</v>
      </c>
      <c r="P12" s="58">
        <v>6</v>
      </c>
      <c r="Q12" s="61"/>
      <c r="R12" s="58"/>
      <c r="S12" s="290" t="s">
        <v>37</v>
      </c>
      <c r="T12" s="290" t="s">
        <v>37</v>
      </c>
      <c r="U12" s="59">
        <f>SUM(E12+F12+J12+L12+N12+P12)</f>
        <v>39</v>
      </c>
      <c r="V12" s="61">
        <v>-0.22</v>
      </c>
    </row>
    <row r="13" spans="1:22" s="21" customFormat="1" ht="15.75" customHeight="1" x14ac:dyDescent="0.25">
      <c r="A13" s="17">
        <v>2</v>
      </c>
      <c r="B13" s="24" t="s">
        <v>677</v>
      </c>
      <c r="C13" s="13">
        <v>2.52</v>
      </c>
      <c r="D13" s="12">
        <f>C13*100/AVERAGE($C$12:$C$12)</f>
        <v>102.0242914979757</v>
      </c>
      <c r="E13" s="11">
        <v>12</v>
      </c>
      <c r="F13" s="11">
        <v>9</v>
      </c>
      <c r="G13" s="11">
        <v>65</v>
      </c>
      <c r="H13" s="11">
        <v>105</v>
      </c>
      <c r="I13" s="12">
        <v>800.5</v>
      </c>
      <c r="J13" s="11">
        <v>9</v>
      </c>
      <c r="K13" s="14">
        <v>13.69</v>
      </c>
      <c r="L13" s="11">
        <v>6</v>
      </c>
      <c r="M13" s="14">
        <v>41.9</v>
      </c>
      <c r="N13" s="11">
        <v>5</v>
      </c>
      <c r="O13" s="14">
        <v>64.31</v>
      </c>
      <c r="P13" s="11">
        <v>7</v>
      </c>
      <c r="Q13" s="14"/>
      <c r="R13" s="11"/>
      <c r="S13" s="291" t="s">
        <v>37</v>
      </c>
      <c r="T13" s="291" t="s">
        <v>37</v>
      </c>
      <c r="U13" s="33">
        <f>SUM(E13+F13+J13+L13+N13+P13)</f>
        <v>48</v>
      </c>
      <c r="V13" s="14">
        <v>1.75</v>
      </c>
    </row>
    <row r="14" spans="1:22" x14ac:dyDescent="0.25">
      <c r="I14" s="19"/>
      <c r="V14" s="113"/>
    </row>
    <row r="15" spans="1:22" x14ac:dyDescent="0.25">
      <c r="A15" s="289" t="s">
        <v>602</v>
      </c>
      <c r="I15" s="19"/>
      <c r="V15" s="113"/>
    </row>
    <row r="16" spans="1:22" s="21" customFormat="1" ht="15.75" customHeight="1" x14ac:dyDescent="0.25">
      <c r="A16" s="65">
        <v>1</v>
      </c>
      <c r="B16" s="65" t="s">
        <v>386</v>
      </c>
      <c r="C16" s="60">
        <v>1.1100000000000001</v>
      </c>
      <c r="D16" s="58">
        <v>100</v>
      </c>
      <c r="E16" s="58">
        <v>10</v>
      </c>
      <c r="F16" s="58">
        <v>9</v>
      </c>
      <c r="G16" s="58">
        <v>56</v>
      </c>
      <c r="H16" s="58">
        <v>94</v>
      </c>
      <c r="I16" s="208">
        <v>743</v>
      </c>
      <c r="J16" s="58">
        <v>9</v>
      </c>
      <c r="K16" s="61">
        <v>10.050000000000001</v>
      </c>
      <c r="L16" s="58">
        <v>4</v>
      </c>
      <c r="M16" s="60">
        <v>32.1</v>
      </c>
      <c r="N16" s="58">
        <v>1</v>
      </c>
      <c r="O16" s="61">
        <v>65.08</v>
      </c>
      <c r="P16" s="58">
        <v>7</v>
      </c>
      <c r="Q16" s="61"/>
      <c r="R16" s="58"/>
      <c r="S16" s="58" t="s">
        <v>345</v>
      </c>
      <c r="T16" s="366" t="s">
        <v>387</v>
      </c>
      <c r="U16" s="59">
        <f>SUM(E16+F16+J16+L16+N16+P16)</f>
        <v>40</v>
      </c>
      <c r="V16" s="61">
        <v>-2.59</v>
      </c>
    </row>
    <row r="17" spans="1:32" s="21" customFormat="1" ht="15.75" customHeight="1" x14ac:dyDescent="0.25">
      <c r="A17" s="17">
        <v>2</v>
      </c>
      <c r="B17" s="17" t="s">
        <v>677</v>
      </c>
      <c r="C17" s="13">
        <v>1.08</v>
      </c>
      <c r="D17" s="210">
        <f>C17*100/($C$16)</f>
        <v>97.297297297297291</v>
      </c>
      <c r="E17" s="11">
        <v>10</v>
      </c>
      <c r="F17" s="11">
        <v>9</v>
      </c>
      <c r="G17" s="11">
        <v>59</v>
      </c>
      <c r="H17" s="11">
        <v>94</v>
      </c>
      <c r="I17" s="210">
        <v>777</v>
      </c>
      <c r="J17" s="11">
        <v>9</v>
      </c>
      <c r="K17" s="14">
        <v>11.46</v>
      </c>
      <c r="L17" s="11">
        <v>4</v>
      </c>
      <c r="M17" s="13">
        <v>40.1</v>
      </c>
      <c r="N17" s="11">
        <v>5</v>
      </c>
      <c r="O17" s="14">
        <v>65.8</v>
      </c>
      <c r="P17" s="11">
        <v>8</v>
      </c>
      <c r="Q17" s="14"/>
      <c r="R17" s="11"/>
      <c r="S17" s="11" t="s">
        <v>345</v>
      </c>
      <c r="T17" s="367" t="s">
        <v>387</v>
      </c>
      <c r="U17" s="33">
        <f>SUM(E17+F17+J17+L17+N17+P17)</f>
        <v>45</v>
      </c>
      <c r="V17" s="14">
        <v>2.72</v>
      </c>
    </row>
    <row r="18" spans="1:32" s="21" customFormat="1" ht="15.75" customHeight="1" x14ac:dyDescent="0.25">
      <c r="A18" s="101"/>
      <c r="B18" s="101"/>
      <c r="C18" s="362"/>
      <c r="D18" s="363"/>
      <c r="E18" s="364"/>
      <c r="F18" s="364"/>
      <c r="G18" s="364"/>
      <c r="H18" s="364"/>
      <c r="I18" s="363"/>
      <c r="J18" s="364"/>
      <c r="K18" s="43"/>
      <c r="L18" s="364"/>
      <c r="M18" s="362"/>
      <c r="N18" s="364"/>
      <c r="O18" s="43"/>
      <c r="P18" s="364"/>
      <c r="Q18" s="43"/>
      <c r="R18" s="364"/>
      <c r="S18" s="364"/>
      <c r="T18" s="364"/>
      <c r="U18" s="365"/>
      <c r="V18" s="43"/>
    </row>
    <row r="19" spans="1:32" s="21" customFormat="1" x14ac:dyDescent="0.25">
      <c r="A19" s="16" t="s">
        <v>388</v>
      </c>
      <c r="B19"/>
      <c r="C19"/>
      <c r="D19"/>
      <c r="E19"/>
      <c r="F19"/>
      <c r="G19"/>
      <c r="H19"/>
      <c r="I19" s="19"/>
      <c r="J19"/>
      <c r="K19"/>
      <c r="L19"/>
      <c r="M19"/>
      <c r="N19"/>
      <c r="O19"/>
      <c r="P19"/>
      <c r="Q19"/>
      <c r="R19"/>
      <c r="S19"/>
      <c r="T19"/>
      <c r="U19"/>
      <c r="V19" s="113"/>
      <c r="W19"/>
      <c r="X19"/>
      <c r="Y19"/>
      <c r="Z19"/>
      <c r="AA19"/>
      <c r="AB19"/>
      <c r="AC19"/>
      <c r="AD19"/>
      <c r="AE19"/>
      <c r="AF19"/>
    </row>
    <row r="20" spans="1:32" s="298" customFormat="1" ht="15.75" customHeight="1" x14ac:dyDescent="0.2">
      <c r="A20" s="292">
        <v>1</v>
      </c>
      <c r="B20" s="292" t="s">
        <v>386</v>
      </c>
      <c r="C20" s="293">
        <v>2.5</v>
      </c>
      <c r="D20" s="294">
        <v>100</v>
      </c>
      <c r="E20" s="294">
        <v>10</v>
      </c>
      <c r="F20" s="294">
        <v>9</v>
      </c>
      <c r="G20" s="294">
        <v>68</v>
      </c>
      <c r="H20" s="294">
        <v>91</v>
      </c>
      <c r="I20" s="295">
        <v>777</v>
      </c>
      <c r="J20" s="294">
        <v>9</v>
      </c>
      <c r="K20" s="296">
        <v>14</v>
      </c>
      <c r="L20" s="294">
        <v>6</v>
      </c>
      <c r="M20" s="293">
        <v>42.8</v>
      </c>
      <c r="N20" s="294">
        <v>6</v>
      </c>
      <c r="O20" s="296">
        <v>61.3</v>
      </c>
      <c r="P20" s="294">
        <v>5</v>
      </c>
      <c r="Q20" s="296"/>
      <c r="R20" s="294"/>
      <c r="S20" s="294" t="s">
        <v>148</v>
      </c>
      <c r="T20" s="294" t="s">
        <v>345</v>
      </c>
      <c r="U20" s="297">
        <f>SUM(E20+F20+J20+L20+N20+P20)</f>
        <v>45</v>
      </c>
      <c r="V20" s="296">
        <v>-2.4</v>
      </c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</row>
    <row r="21" spans="1:32" s="298" customFormat="1" ht="15.75" customHeight="1" x14ac:dyDescent="0.2">
      <c r="A21" s="299">
        <v>2</v>
      </c>
      <c r="B21" s="299" t="s">
        <v>677</v>
      </c>
      <c r="C21" s="300">
        <v>2.76</v>
      </c>
      <c r="D21" s="301">
        <f>C21*100/($C$20)</f>
        <v>110.4</v>
      </c>
      <c r="E21" s="302">
        <v>12</v>
      </c>
      <c r="F21" s="302">
        <v>9</v>
      </c>
      <c r="G21" s="302">
        <v>73</v>
      </c>
      <c r="H21" s="302">
        <v>94</v>
      </c>
      <c r="I21" s="301">
        <v>790</v>
      </c>
      <c r="J21" s="302">
        <v>9</v>
      </c>
      <c r="K21" s="303">
        <v>14.7</v>
      </c>
      <c r="L21" s="302">
        <v>7</v>
      </c>
      <c r="M21" s="300">
        <v>52.6</v>
      </c>
      <c r="N21" s="302">
        <v>9</v>
      </c>
      <c r="O21" s="303">
        <v>62.8</v>
      </c>
      <c r="P21" s="302">
        <v>6</v>
      </c>
      <c r="Q21" s="303"/>
      <c r="R21" s="302"/>
      <c r="S21" s="302" t="s">
        <v>191</v>
      </c>
      <c r="T21" s="302" t="s">
        <v>345</v>
      </c>
      <c r="U21" s="304">
        <f>SUM(E21+F21+J21+L21+N21+P21)</f>
        <v>52</v>
      </c>
      <c r="V21" s="303">
        <v>0.3</v>
      </c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</row>
    <row r="22" spans="1:32" x14ac:dyDescent="0.25">
      <c r="A22" s="356"/>
      <c r="B22" s="356"/>
      <c r="C22" s="357"/>
      <c r="D22" s="358"/>
      <c r="E22" s="358"/>
      <c r="F22" s="358"/>
      <c r="G22" s="358"/>
      <c r="H22" s="358"/>
      <c r="I22" s="359"/>
      <c r="J22" s="358"/>
      <c r="K22" s="360"/>
      <c r="L22" s="358"/>
      <c r="M22" s="357"/>
      <c r="N22" s="358"/>
      <c r="O22" s="360"/>
      <c r="P22" s="358"/>
      <c r="Q22" s="360"/>
      <c r="R22" s="358"/>
      <c r="S22" s="358"/>
      <c r="T22" s="358"/>
      <c r="U22" s="361"/>
      <c r="V22" s="360"/>
    </row>
    <row r="23" spans="1:32" x14ac:dyDescent="0.25">
      <c r="A23" s="16" t="s">
        <v>42</v>
      </c>
      <c r="I23" s="19"/>
      <c r="V23" s="113"/>
    </row>
    <row r="24" spans="1:32" s="21" customFormat="1" ht="15.75" customHeight="1" x14ac:dyDescent="0.2">
      <c r="A24" s="305">
        <v>1</v>
      </c>
      <c r="B24" s="292" t="s">
        <v>386</v>
      </c>
      <c r="C24" s="60">
        <f>SUM(C12+C16+C20)/3</f>
        <v>2.0266666666666668</v>
      </c>
      <c r="D24" s="58">
        <v>100</v>
      </c>
      <c r="E24" s="58">
        <v>10</v>
      </c>
      <c r="F24" s="62">
        <f t="shared" ref="F24:I25" si="0">SUM(F12+F16+F20)/3</f>
        <v>9</v>
      </c>
      <c r="G24" s="62">
        <f t="shared" si="0"/>
        <v>60.333333333333336</v>
      </c>
      <c r="H24" s="62">
        <f t="shared" si="0"/>
        <v>96.666666666666671</v>
      </c>
      <c r="I24" s="62">
        <f t="shared" si="0"/>
        <v>768.1</v>
      </c>
      <c r="J24" s="58">
        <v>9</v>
      </c>
      <c r="K24" s="61">
        <f>SUM(K12+K16+K20)/3</f>
        <v>12.219999999999999</v>
      </c>
      <c r="L24" s="58">
        <v>4</v>
      </c>
      <c r="M24" s="61">
        <f>SUM(M12+M16+M20)/3</f>
        <v>36.233333333333334</v>
      </c>
      <c r="N24" s="58">
        <v>3</v>
      </c>
      <c r="O24" s="61">
        <f>SUM(O12+O16+O20)/3</f>
        <v>63.116666666666674</v>
      </c>
      <c r="P24" s="58">
        <v>6</v>
      </c>
      <c r="Q24" s="61"/>
      <c r="R24" s="58"/>
      <c r="S24" s="58"/>
      <c r="T24" s="58"/>
      <c r="U24" s="59">
        <f>SUM(E24+F24+J24+L24+N24+P24)</f>
        <v>41</v>
      </c>
      <c r="V24" s="61">
        <f>SUM(V12+V16+V20)/3</f>
        <v>-1.7366666666666666</v>
      </c>
    </row>
    <row r="25" spans="1:32" s="21" customFormat="1" ht="15.75" customHeight="1" x14ac:dyDescent="0.2">
      <c r="A25" s="306">
        <v>2</v>
      </c>
      <c r="B25" s="299" t="s">
        <v>677</v>
      </c>
      <c r="C25" s="13">
        <f>SUM(C13+C17+C21)/3</f>
        <v>2.1199999999999997</v>
      </c>
      <c r="D25" s="12">
        <f>C25*100/AVERAGE($C$24:$C$24)</f>
        <v>104.60526315789471</v>
      </c>
      <c r="E25" s="11">
        <v>10</v>
      </c>
      <c r="F25" s="12">
        <f t="shared" si="0"/>
        <v>9</v>
      </c>
      <c r="G25" s="12">
        <f t="shared" si="0"/>
        <v>65.666666666666671</v>
      </c>
      <c r="H25" s="12">
        <f t="shared" si="0"/>
        <v>97.666666666666671</v>
      </c>
      <c r="I25" s="12">
        <f t="shared" si="0"/>
        <v>789.16666666666663</v>
      </c>
      <c r="J25" s="11">
        <v>9</v>
      </c>
      <c r="K25" s="14">
        <f>SUM(K13+K17+K21)/3</f>
        <v>13.283333333333331</v>
      </c>
      <c r="L25" s="11">
        <v>5</v>
      </c>
      <c r="M25" s="14">
        <f>SUM(M13+M17+M21)/3</f>
        <v>44.866666666666667</v>
      </c>
      <c r="N25" s="11">
        <v>6</v>
      </c>
      <c r="O25" s="14">
        <f>SUM(O13+O17+O21)/3</f>
        <v>64.303333333333342</v>
      </c>
      <c r="P25" s="11">
        <v>6</v>
      </c>
      <c r="Q25" s="14"/>
      <c r="R25" s="11"/>
      <c r="S25" s="11"/>
      <c r="T25" s="11"/>
      <c r="U25" s="33">
        <f>SUM(E25+F25+J25+L25+N25+P25)</f>
        <v>45</v>
      </c>
      <c r="V25" s="14">
        <f>SUM(V13+V17+V21)/3</f>
        <v>1.59</v>
      </c>
    </row>
    <row r="26" spans="1:32" s="21" customFormat="1" ht="15.75" customHeight="1" x14ac:dyDescent="0.2">
      <c r="B26" s="205" t="s">
        <v>683</v>
      </c>
      <c r="C26" s="92"/>
      <c r="D26" s="93"/>
      <c r="E26" s="94"/>
      <c r="F26" s="93"/>
      <c r="G26" s="93"/>
      <c r="H26" s="95"/>
      <c r="I26" s="93"/>
      <c r="J26" s="94"/>
      <c r="K26" s="96"/>
      <c r="L26" s="94"/>
      <c r="M26" s="92"/>
      <c r="N26" s="94"/>
      <c r="O26" s="96"/>
      <c r="P26" s="94"/>
      <c r="Q26" s="94"/>
      <c r="R26" s="94"/>
      <c r="S26" s="94"/>
      <c r="T26" s="94"/>
      <c r="U26" s="97"/>
    </row>
    <row r="28" spans="1:32" x14ac:dyDescent="0.25">
      <c r="B28" s="390" t="s">
        <v>43</v>
      </c>
      <c r="C28" s="390"/>
      <c r="D28" s="390"/>
      <c r="E28" s="390"/>
      <c r="F28" s="390"/>
      <c r="G28" s="435"/>
      <c r="H28" s="435"/>
    </row>
    <row r="29" spans="1:32" x14ac:dyDescent="0.25">
      <c r="B29" s="27" t="s">
        <v>356</v>
      </c>
      <c r="C29" s="392" t="s">
        <v>45</v>
      </c>
      <c r="D29" s="393"/>
      <c r="E29" s="392" t="s">
        <v>152</v>
      </c>
      <c r="F29" s="393"/>
      <c r="G29" s="392" t="s">
        <v>389</v>
      </c>
      <c r="H29" s="393"/>
    </row>
    <row r="30" spans="1:32" x14ac:dyDescent="0.25">
      <c r="B30" s="28" t="s">
        <v>48</v>
      </c>
      <c r="C30" s="32"/>
      <c r="D30" s="1"/>
      <c r="E30" s="1"/>
      <c r="F30" s="91"/>
      <c r="G30" s="1"/>
      <c r="H30" s="1"/>
    </row>
    <row r="31" spans="1:32" x14ac:dyDescent="0.25">
      <c r="B31" s="28" t="s">
        <v>49</v>
      </c>
      <c r="C31" s="392" t="s">
        <v>390</v>
      </c>
      <c r="D31" s="394"/>
      <c r="E31" s="402" t="s">
        <v>391</v>
      </c>
      <c r="F31" s="402"/>
      <c r="G31" s="402" t="s">
        <v>390</v>
      </c>
      <c r="H31" s="402"/>
    </row>
    <row r="32" spans="1:32" x14ac:dyDescent="0.25">
      <c r="B32" s="28" t="s">
        <v>55</v>
      </c>
      <c r="C32" s="392">
        <v>1.89</v>
      </c>
      <c r="D32" s="393"/>
      <c r="E32" s="445">
        <v>3.5</v>
      </c>
      <c r="F32" s="446"/>
      <c r="G32" s="445">
        <v>2.8</v>
      </c>
      <c r="H32" s="446"/>
    </row>
    <row r="33" spans="2:8" x14ac:dyDescent="0.25">
      <c r="B33" s="28" t="s">
        <v>56</v>
      </c>
      <c r="C33" s="392">
        <v>6.05</v>
      </c>
      <c r="D33" s="393"/>
      <c r="E33" s="401">
        <v>6.3</v>
      </c>
      <c r="F33" s="400"/>
      <c r="G33" s="392">
        <v>6.49</v>
      </c>
      <c r="H33" s="393"/>
    </row>
    <row r="34" spans="2:8" x14ac:dyDescent="0.25">
      <c r="B34" s="28" t="s">
        <v>57</v>
      </c>
      <c r="C34" s="392">
        <v>335.4</v>
      </c>
      <c r="D34" s="393"/>
      <c r="E34" s="406">
        <v>82</v>
      </c>
      <c r="F34" s="407"/>
      <c r="G34" s="392">
        <v>43.2</v>
      </c>
      <c r="H34" s="393"/>
    </row>
    <row r="35" spans="2:8" x14ac:dyDescent="0.25">
      <c r="B35" s="28" t="s">
        <v>58</v>
      </c>
      <c r="C35" s="392">
        <v>140.80000000000001</v>
      </c>
      <c r="D35" s="393"/>
      <c r="E35" s="406">
        <v>114</v>
      </c>
      <c r="F35" s="407"/>
      <c r="G35" s="392">
        <v>116.7</v>
      </c>
      <c r="H35" s="393"/>
    </row>
    <row r="36" spans="2:8" x14ac:dyDescent="0.25">
      <c r="B36" s="28" t="s">
        <v>52</v>
      </c>
      <c r="C36" s="438" t="s">
        <v>604</v>
      </c>
      <c r="D36" s="394"/>
      <c r="E36" s="401" t="s">
        <v>54</v>
      </c>
      <c r="F36" s="400"/>
      <c r="G36" s="392" t="s">
        <v>392</v>
      </c>
      <c r="H36" s="393"/>
    </row>
    <row r="37" spans="2:8" x14ac:dyDescent="0.25">
      <c r="B37" s="28" t="s">
        <v>59</v>
      </c>
      <c r="C37" s="392" t="s">
        <v>393</v>
      </c>
      <c r="D37" s="394"/>
      <c r="E37" s="394"/>
      <c r="F37" s="393"/>
      <c r="G37" s="115"/>
      <c r="H37" s="25"/>
    </row>
    <row r="38" spans="2:8" x14ac:dyDescent="0.25">
      <c r="B38" s="28" t="s">
        <v>63</v>
      </c>
      <c r="C38" s="415" t="s">
        <v>81</v>
      </c>
      <c r="D38" s="402"/>
      <c r="E38" s="404" t="s">
        <v>363</v>
      </c>
      <c r="F38" s="404"/>
      <c r="G38" s="402" t="s">
        <v>293</v>
      </c>
      <c r="H38" s="402"/>
    </row>
    <row r="39" spans="2:8" x14ac:dyDescent="0.25">
      <c r="B39" s="27" t="s">
        <v>15</v>
      </c>
      <c r="C39" s="438" t="s">
        <v>72</v>
      </c>
      <c r="D39" s="393"/>
      <c r="E39" s="402" t="s">
        <v>415</v>
      </c>
      <c r="F39" s="404"/>
      <c r="G39" s="402" t="s">
        <v>394</v>
      </c>
      <c r="H39" s="402"/>
    </row>
    <row r="40" spans="2:8" x14ac:dyDescent="0.25">
      <c r="B40" s="28" t="s">
        <v>74</v>
      </c>
      <c r="C40" s="29"/>
      <c r="D40" s="29"/>
      <c r="E40" s="29"/>
      <c r="F40" s="29"/>
      <c r="G40" s="24"/>
      <c r="H40" s="24"/>
    </row>
    <row r="41" spans="2:8" x14ac:dyDescent="0.25">
      <c r="B41" s="28" t="s">
        <v>75</v>
      </c>
      <c r="C41" s="28"/>
      <c r="D41" s="31"/>
      <c r="E41" s="49"/>
      <c r="F41" s="40"/>
      <c r="G41" s="28"/>
      <c r="H41" s="31"/>
    </row>
    <row r="42" spans="2:8" x14ac:dyDescent="0.25">
      <c r="B42" s="28" t="s">
        <v>79</v>
      </c>
      <c r="C42" s="28"/>
      <c r="D42" s="31"/>
      <c r="E42" s="49"/>
      <c r="F42" s="40"/>
      <c r="G42" s="28"/>
      <c r="H42" s="31"/>
    </row>
    <row r="43" spans="2:8" x14ac:dyDescent="0.25">
      <c r="B43" s="28" t="s">
        <v>79</v>
      </c>
      <c r="C43" s="28"/>
      <c r="D43" s="31"/>
      <c r="E43" s="49"/>
      <c r="F43" s="40"/>
      <c r="G43" s="28"/>
      <c r="H43" s="31"/>
    </row>
  </sheetData>
  <mergeCells count="38">
    <mergeCell ref="C38:D38"/>
    <mergeCell ref="E38:F38"/>
    <mergeCell ref="G38:H38"/>
    <mergeCell ref="C39:D39"/>
    <mergeCell ref="E39:F39"/>
    <mergeCell ref="G39:H39"/>
    <mergeCell ref="C37:F37"/>
    <mergeCell ref="C34:D34"/>
    <mergeCell ref="C35:D35"/>
    <mergeCell ref="C36:D36"/>
    <mergeCell ref="E34:F34"/>
    <mergeCell ref="E35:F35"/>
    <mergeCell ref="G34:H34"/>
    <mergeCell ref="G35:H35"/>
    <mergeCell ref="M8:N8"/>
    <mergeCell ref="E36:F36"/>
    <mergeCell ref="G36:H36"/>
    <mergeCell ref="O8:P8"/>
    <mergeCell ref="U8:U9"/>
    <mergeCell ref="C31:D31"/>
    <mergeCell ref="C32:D32"/>
    <mergeCell ref="C8:E8"/>
    <mergeCell ref="Q8:R8"/>
    <mergeCell ref="I8:J8"/>
    <mergeCell ref="K8:L8"/>
    <mergeCell ref="C33:D33"/>
    <mergeCell ref="G29:H29"/>
    <mergeCell ref="E31:F31"/>
    <mergeCell ref="G31:H31"/>
    <mergeCell ref="E32:F32"/>
    <mergeCell ref="G32:H32"/>
    <mergeCell ref="G33:H33"/>
    <mergeCell ref="E33:F33"/>
    <mergeCell ref="A8:A9"/>
    <mergeCell ref="B8:B9"/>
    <mergeCell ref="B28:H28"/>
    <mergeCell ref="C29:D29"/>
    <mergeCell ref="E29:F29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D72"/>
  <sheetViews>
    <sheetView workbookViewId="0">
      <selection activeCell="C36" sqref="C36"/>
    </sheetView>
  </sheetViews>
  <sheetFormatPr defaultColWidth="14.5703125" defaultRowHeight="15" x14ac:dyDescent="0.25"/>
  <cols>
    <col min="1" max="1" width="3.7109375" customWidth="1"/>
    <col min="2" max="2" width="26.28515625" customWidth="1"/>
    <col min="3" max="3" width="16" customWidth="1"/>
    <col min="4" max="4" width="28.5703125" customWidth="1"/>
    <col min="5" max="5" width="13" customWidth="1"/>
    <col min="6" max="6" width="29.28515625" customWidth="1"/>
    <col min="19" max="20" width="9" customWidth="1"/>
  </cols>
  <sheetData>
    <row r="2" spans="1:30" x14ac:dyDescent="0.25">
      <c r="B2" s="2" t="s">
        <v>395</v>
      </c>
    </row>
    <row r="3" spans="1:30" x14ac:dyDescent="0.25">
      <c r="B3" s="2" t="s">
        <v>396</v>
      </c>
    </row>
    <row r="5" spans="1:30" ht="15.75" customHeight="1" x14ac:dyDescent="0.25">
      <c r="A5" s="3" t="s">
        <v>397</v>
      </c>
    </row>
    <row r="7" spans="1:30" ht="76.5" customHeight="1" x14ac:dyDescent="0.25">
      <c r="A7" s="389" t="s">
        <v>3</v>
      </c>
      <c r="B7" s="389" t="s">
        <v>4</v>
      </c>
      <c r="C7" s="389" t="s">
        <v>5</v>
      </c>
      <c r="D7" s="389"/>
      <c r="E7" s="389"/>
      <c r="F7" s="5" t="s">
        <v>7</v>
      </c>
      <c r="G7" s="5" t="s">
        <v>8</v>
      </c>
      <c r="H7" s="5" t="s">
        <v>340</v>
      </c>
      <c r="I7" s="389" t="s">
        <v>215</v>
      </c>
      <c r="J7" s="389"/>
      <c r="K7" s="389" t="s">
        <v>11</v>
      </c>
      <c r="L7" s="389"/>
      <c r="M7" s="389" t="s">
        <v>12</v>
      </c>
      <c r="N7" s="389"/>
      <c r="O7" s="447" t="s">
        <v>398</v>
      </c>
      <c r="P7" s="447"/>
      <c r="Q7" s="389" t="s">
        <v>399</v>
      </c>
      <c r="R7" s="389"/>
      <c r="S7" s="5" t="s">
        <v>14</v>
      </c>
      <c r="T7" s="5" t="s">
        <v>15</v>
      </c>
      <c r="U7" s="391" t="s">
        <v>17</v>
      </c>
    </row>
    <row r="8" spans="1:30" ht="25.5" customHeight="1" x14ac:dyDescent="0.25">
      <c r="A8" s="389"/>
      <c r="B8" s="389"/>
      <c r="C8" s="5" t="s">
        <v>18</v>
      </c>
      <c r="D8" s="5" t="s">
        <v>19</v>
      </c>
      <c r="E8" s="5" t="s">
        <v>20</v>
      </c>
      <c r="F8" s="5" t="s">
        <v>20</v>
      </c>
      <c r="G8" s="5" t="s">
        <v>22</v>
      </c>
      <c r="H8" s="5" t="s">
        <v>23</v>
      </c>
      <c r="I8" s="5" t="s">
        <v>24</v>
      </c>
      <c r="J8" s="5" t="s">
        <v>20</v>
      </c>
      <c r="K8" s="5" t="s">
        <v>25</v>
      </c>
      <c r="L8" s="6" t="s">
        <v>20</v>
      </c>
      <c r="M8" s="6" t="s">
        <v>26</v>
      </c>
      <c r="N8" s="6" t="s">
        <v>20</v>
      </c>
      <c r="O8" s="5" t="s">
        <v>25</v>
      </c>
      <c r="P8" s="5" t="s">
        <v>20</v>
      </c>
      <c r="Q8" s="5" t="s">
        <v>25</v>
      </c>
      <c r="R8" s="5" t="s">
        <v>20</v>
      </c>
      <c r="S8" s="5" t="s">
        <v>28</v>
      </c>
      <c r="T8" s="5" t="s">
        <v>343</v>
      </c>
      <c r="U8" s="391"/>
    </row>
    <row r="10" spans="1:30" s="21" customFormat="1" ht="15.75" customHeight="1" x14ac:dyDescent="0.2">
      <c r="A10" s="23" t="s">
        <v>262</v>
      </c>
    </row>
    <row r="11" spans="1:30" s="314" customFormat="1" ht="15.75" customHeight="1" x14ac:dyDescent="0.2">
      <c r="A11" s="320">
        <v>1</v>
      </c>
      <c r="B11" s="320" t="s">
        <v>400</v>
      </c>
      <c r="C11" s="321">
        <v>7.66</v>
      </c>
      <c r="D11" s="322">
        <v>100</v>
      </c>
      <c r="E11" s="323">
        <v>10</v>
      </c>
      <c r="F11" s="323">
        <v>9</v>
      </c>
      <c r="G11" s="323">
        <v>117</v>
      </c>
      <c r="H11" s="323">
        <v>102</v>
      </c>
      <c r="I11" s="322">
        <v>535</v>
      </c>
      <c r="J11" s="323">
        <v>8</v>
      </c>
      <c r="K11" s="321">
        <v>10.25</v>
      </c>
      <c r="L11" s="323">
        <v>4</v>
      </c>
      <c r="M11" s="323">
        <v>35.6</v>
      </c>
      <c r="N11" s="323">
        <v>6</v>
      </c>
      <c r="O11" s="324">
        <v>28.8</v>
      </c>
      <c r="P11" s="323">
        <v>4</v>
      </c>
      <c r="Q11" s="324">
        <v>5.9</v>
      </c>
      <c r="R11" s="323">
        <v>6</v>
      </c>
      <c r="S11" s="323" t="s">
        <v>387</v>
      </c>
      <c r="T11" s="323" t="s">
        <v>387</v>
      </c>
      <c r="U11" s="323">
        <f t="shared" ref="U11:U18" si="0">SUM(E11+J11+L11+N11+P11+R11)</f>
        <v>38</v>
      </c>
    </row>
    <row r="12" spans="1:30" s="314" customFormat="1" ht="15.75" customHeight="1" x14ac:dyDescent="0.2">
      <c r="A12" s="315">
        <v>2</v>
      </c>
      <c r="B12" s="315" t="s">
        <v>401</v>
      </c>
      <c r="C12" s="316">
        <v>8.4700000000000006</v>
      </c>
      <c r="D12" s="317">
        <f>(C12*100)/C$21</f>
        <v>124.19354838709678</v>
      </c>
      <c r="E12" s="318">
        <v>14</v>
      </c>
      <c r="F12" s="318">
        <v>9</v>
      </c>
      <c r="G12" s="318">
        <v>109</v>
      </c>
      <c r="H12" s="318">
        <v>102</v>
      </c>
      <c r="I12" s="317">
        <v>545</v>
      </c>
      <c r="J12" s="318">
        <v>9</v>
      </c>
      <c r="K12" s="316">
        <v>9.25</v>
      </c>
      <c r="L12" s="318">
        <v>3</v>
      </c>
      <c r="M12" s="319">
        <v>41.5</v>
      </c>
      <c r="N12" s="318">
        <v>8</v>
      </c>
      <c r="O12" s="319">
        <v>23.4</v>
      </c>
      <c r="P12" s="318">
        <v>6</v>
      </c>
      <c r="Q12" s="319">
        <v>3.2</v>
      </c>
      <c r="R12" s="318">
        <v>1</v>
      </c>
      <c r="S12" s="318" t="s">
        <v>387</v>
      </c>
      <c r="T12" s="318" t="s">
        <v>387</v>
      </c>
      <c r="U12" s="318">
        <f t="shared" si="0"/>
        <v>41</v>
      </c>
      <c r="V12" s="313"/>
      <c r="W12" s="313"/>
      <c r="X12" s="313"/>
      <c r="Y12" s="313"/>
      <c r="Z12" s="313"/>
      <c r="AA12" s="313"/>
      <c r="AB12" s="313"/>
      <c r="AC12" s="313"/>
      <c r="AD12" s="313"/>
    </row>
    <row r="13" spans="1:30" s="314" customFormat="1" ht="15.75" customHeight="1" x14ac:dyDescent="0.2">
      <c r="A13" s="315">
        <v>3</v>
      </c>
      <c r="B13" s="315" t="s">
        <v>688</v>
      </c>
      <c r="C13" s="316">
        <v>7.32</v>
      </c>
      <c r="D13" s="317">
        <f>(C13*100)/C$21</f>
        <v>107.33137829912023</v>
      </c>
      <c r="E13" s="318">
        <v>12</v>
      </c>
      <c r="F13" s="318">
        <v>8</v>
      </c>
      <c r="G13" s="318">
        <v>108</v>
      </c>
      <c r="H13" s="318">
        <v>102</v>
      </c>
      <c r="I13" s="317">
        <v>555</v>
      </c>
      <c r="J13" s="318">
        <v>9</v>
      </c>
      <c r="K13" s="316">
        <v>9.99</v>
      </c>
      <c r="L13" s="318">
        <v>3</v>
      </c>
      <c r="M13" s="319">
        <v>38.799999999999997</v>
      </c>
      <c r="N13" s="318">
        <v>7</v>
      </c>
      <c r="O13" s="319">
        <v>22.4</v>
      </c>
      <c r="P13" s="318">
        <v>6</v>
      </c>
      <c r="Q13" s="319">
        <v>4</v>
      </c>
      <c r="R13" s="318">
        <v>2</v>
      </c>
      <c r="S13" s="318" t="s">
        <v>387</v>
      </c>
      <c r="T13" s="318" t="s">
        <v>387</v>
      </c>
      <c r="U13" s="318">
        <f t="shared" si="0"/>
        <v>39</v>
      </c>
      <c r="V13" s="313"/>
      <c r="W13" s="313"/>
      <c r="X13" s="313"/>
      <c r="Y13" s="313"/>
      <c r="Z13" s="313"/>
      <c r="AA13" s="313"/>
      <c r="AB13" s="313"/>
      <c r="AC13" s="313"/>
      <c r="AD13" s="313"/>
    </row>
    <row r="14" spans="1:30" s="314" customFormat="1" ht="15.75" customHeight="1" x14ac:dyDescent="0.2">
      <c r="A14" s="315">
        <v>4</v>
      </c>
      <c r="B14" s="315" t="s">
        <v>402</v>
      </c>
      <c r="C14" s="316">
        <v>9.4</v>
      </c>
      <c r="D14" s="317">
        <f>(C14*100)/C$21</f>
        <v>137.82991202346039</v>
      </c>
      <c r="E14" s="318">
        <v>18</v>
      </c>
      <c r="F14" s="318">
        <v>9</v>
      </c>
      <c r="G14" s="318">
        <v>103</v>
      </c>
      <c r="H14" s="318">
        <v>102</v>
      </c>
      <c r="I14" s="317">
        <v>550</v>
      </c>
      <c r="J14" s="318">
        <v>9</v>
      </c>
      <c r="K14" s="316">
        <v>9.35</v>
      </c>
      <c r="L14" s="318">
        <v>3</v>
      </c>
      <c r="M14" s="319">
        <v>41</v>
      </c>
      <c r="N14" s="318">
        <v>8</v>
      </c>
      <c r="O14" s="319">
        <v>24.5</v>
      </c>
      <c r="P14" s="318">
        <v>5</v>
      </c>
      <c r="Q14" s="318">
        <v>3.6</v>
      </c>
      <c r="R14" s="318">
        <v>2</v>
      </c>
      <c r="S14" s="318" t="s">
        <v>387</v>
      </c>
      <c r="T14" s="318" t="s">
        <v>387</v>
      </c>
      <c r="U14" s="318">
        <f t="shared" si="0"/>
        <v>45</v>
      </c>
      <c r="V14" s="313"/>
      <c r="W14" s="313"/>
      <c r="X14" s="313"/>
      <c r="Y14" s="313"/>
      <c r="Z14" s="313"/>
      <c r="AA14" s="313"/>
      <c r="AB14" s="313"/>
      <c r="AC14" s="313"/>
      <c r="AD14" s="313"/>
    </row>
    <row r="15" spans="1:30" s="314" customFormat="1" ht="15.75" customHeight="1" x14ac:dyDescent="0.2">
      <c r="A15" s="315">
        <v>5</v>
      </c>
      <c r="B15" s="315" t="s">
        <v>403</v>
      </c>
      <c r="C15" s="316">
        <v>9.31</v>
      </c>
      <c r="D15" s="317">
        <f>(C15*100)/C$21</f>
        <v>136.51026392961876</v>
      </c>
      <c r="E15" s="318">
        <v>18</v>
      </c>
      <c r="F15" s="318">
        <v>9</v>
      </c>
      <c r="G15" s="318">
        <v>103</v>
      </c>
      <c r="H15" s="318">
        <v>102</v>
      </c>
      <c r="I15" s="317">
        <v>532</v>
      </c>
      <c r="J15" s="318">
        <v>8</v>
      </c>
      <c r="K15" s="316">
        <v>10.039999999999999</v>
      </c>
      <c r="L15" s="318">
        <v>4</v>
      </c>
      <c r="M15" s="319">
        <v>49</v>
      </c>
      <c r="N15" s="318">
        <v>9</v>
      </c>
      <c r="O15" s="319">
        <v>25.6</v>
      </c>
      <c r="P15" s="318">
        <v>5</v>
      </c>
      <c r="Q15" s="319">
        <v>3.4</v>
      </c>
      <c r="R15" s="318">
        <v>1</v>
      </c>
      <c r="S15" s="318" t="s">
        <v>387</v>
      </c>
      <c r="T15" s="318" t="s">
        <v>387</v>
      </c>
      <c r="U15" s="318">
        <f t="shared" si="0"/>
        <v>45</v>
      </c>
      <c r="V15" s="313"/>
      <c r="W15" s="313"/>
      <c r="X15" s="313"/>
      <c r="Y15" s="313"/>
      <c r="Z15" s="313"/>
      <c r="AA15" s="313"/>
      <c r="AB15" s="313"/>
      <c r="AC15" s="313"/>
      <c r="AD15" s="313"/>
    </row>
    <row r="16" spans="1:30" s="314" customFormat="1" ht="15.75" customHeight="1" x14ac:dyDescent="0.2">
      <c r="A16" s="271">
        <v>6</v>
      </c>
      <c r="B16" s="315" t="s">
        <v>404</v>
      </c>
      <c r="C16" s="325">
        <v>9.3000000000000007</v>
      </c>
      <c r="D16" s="326">
        <f>(C16*100)/C$11</f>
        <v>121.4099216710183</v>
      </c>
      <c r="E16" s="272">
        <v>14</v>
      </c>
      <c r="F16" s="272">
        <v>9</v>
      </c>
      <c r="G16" s="272">
        <v>97</v>
      </c>
      <c r="H16" s="272">
        <v>102</v>
      </c>
      <c r="I16" s="326">
        <v>537</v>
      </c>
      <c r="J16" s="272">
        <v>9</v>
      </c>
      <c r="K16" s="325">
        <v>9.6300000000000008</v>
      </c>
      <c r="L16" s="272">
        <v>6</v>
      </c>
      <c r="M16" s="272">
        <v>44.9</v>
      </c>
      <c r="N16" s="272">
        <v>8</v>
      </c>
      <c r="O16" s="327">
        <v>23.4</v>
      </c>
      <c r="P16" s="272">
        <v>6</v>
      </c>
      <c r="Q16" s="327">
        <v>3.7</v>
      </c>
      <c r="R16" s="272">
        <v>2</v>
      </c>
      <c r="S16" s="272" t="s">
        <v>387</v>
      </c>
      <c r="T16" s="272" t="s">
        <v>387</v>
      </c>
      <c r="U16" s="272">
        <f t="shared" si="0"/>
        <v>45</v>
      </c>
    </row>
    <row r="17" spans="1:30" s="314" customFormat="1" ht="15.75" customHeight="1" x14ac:dyDescent="0.2">
      <c r="A17" s="271">
        <v>7</v>
      </c>
      <c r="B17" s="315" t="s">
        <v>405</v>
      </c>
      <c r="C17" s="325">
        <v>9.4700000000000006</v>
      </c>
      <c r="D17" s="326">
        <f>(C17*100)/C$11</f>
        <v>123.62924281984336</v>
      </c>
      <c r="E17" s="272">
        <v>14</v>
      </c>
      <c r="F17" s="272">
        <v>8</v>
      </c>
      <c r="G17" s="272">
        <v>105</v>
      </c>
      <c r="H17" s="272">
        <v>102</v>
      </c>
      <c r="I17" s="326">
        <v>546</v>
      </c>
      <c r="J17" s="272">
        <v>9</v>
      </c>
      <c r="K17" s="325">
        <v>9.58</v>
      </c>
      <c r="L17" s="272">
        <v>3</v>
      </c>
      <c r="M17" s="272">
        <v>41.8</v>
      </c>
      <c r="N17" s="272">
        <v>8</v>
      </c>
      <c r="O17" s="327">
        <v>21.6</v>
      </c>
      <c r="P17" s="272">
        <v>7</v>
      </c>
      <c r="Q17" s="327">
        <v>3.9</v>
      </c>
      <c r="R17" s="272">
        <v>2</v>
      </c>
      <c r="S17" s="272" t="s">
        <v>387</v>
      </c>
      <c r="T17" s="272" t="s">
        <v>387</v>
      </c>
      <c r="U17" s="272">
        <f t="shared" si="0"/>
        <v>43</v>
      </c>
    </row>
    <row r="18" spans="1:30" s="314" customFormat="1" ht="15.75" customHeight="1" x14ac:dyDescent="0.2">
      <c r="A18" s="271">
        <v>8</v>
      </c>
      <c r="B18" s="315" t="s">
        <v>406</v>
      </c>
      <c r="C18" s="325">
        <v>8.52</v>
      </c>
      <c r="D18" s="326">
        <f>(C18*100)/C$11</f>
        <v>111.22715404699738</v>
      </c>
      <c r="E18" s="272">
        <v>12</v>
      </c>
      <c r="F18" s="272">
        <v>9</v>
      </c>
      <c r="G18" s="272">
        <v>100</v>
      </c>
      <c r="H18" s="272">
        <v>102</v>
      </c>
      <c r="I18" s="326">
        <v>539</v>
      </c>
      <c r="J18" s="272">
        <v>9</v>
      </c>
      <c r="K18" s="325">
        <v>10.130000000000001</v>
      </c>
      <c r="L18" s="272">
        <v>4</v>
      </c>
      <c r="M18" s="327">
        <v>46.5</v>
      </c>
      <c r="N18" s="272">
        <v>9</v>
      </c>
      <c r="O18" s="327">
        <v>23.9</v>
      </c>
      <c r="P18" s="272">
        <v>6</v>
      </c>
      <c r="Q18" s="327">
        <v>3.2</v>
      </c>
      <c r="R18" s="272">
        <v>1</v>
      </c>
      <c r="S18" s="272" t="s">
        <v>387</v>
      </c>
      <c r="T18" s="272" t="s">
        <v>387</v>
      </c>
      <c r="U18" s="272">
        <f t="shared" si="0"/>
        <v>41</v>
      </c>
    </row>
    <row r="19" spans="1:30" s="21" customFormat="1" ht="15.75" customHeight="1" x14ac:dyDescent="0.2">
      <c r="I19" s="22"/>
    </row>
    <row r="20" spans="1:30" s="21" customFormat="1" ht="15.75" customHeight="1" x14ac:dyDescent="0.2">
      <c r="A20" s="289" t="s">
        <v>602</v>
      </c>
      <c r="I20" s="22"/>
    </row>
    <row r="21" spans="1:30" s="314" customFormat="1" ht="15.75" customHeight="1" x14ac:dyDescent="0.2">
      <c r="A21" s="320">
        <v>1</v>
      </c>
      <c r="B21" s="320" t="s">
        <v>400</v>
      </c>
      <c r="C21" s="323">
        <v>6.82</v>
      </c>
      <c r="D21" s="322">
        <v>100</v>
      </c>
      <c r="E21" s="323">
        <v>10</v>
      </c>
      <c r="F21" s="323">
        <v>7</v>
      </c>
      <c r="G21" s="323">
        <v>108</v>
      </c>
      <c r="H21" s="323">
        <v>109</v>
      </c>
      <c r="I21" s="322">
        <v>483</v>
      </c>
      <c r="J21" s="323">
        <v>5</v>
      </c>
      <c r="K21" s="321">
        <v>10.67</v>
      </c>
      <c r="L21" s="323">
        <v>4</v>
      </c>
      <c r="M21" s="323">
        <v>37.700000000000003</v>
      </c>
      <c r="N21" s="323">
        <v>7</v>
      </c>
      <c r="O21" s="324">
        <v>27.9</v>
      </c>
      <c r="P21" s="323">
        <v>4</v>
      </c>
      <c r="Q21" s="323">
        <v>5.7</v>
      </c>
      <c r="R21" s="323">
        <v>6</v>
      </c>
      <c r="S21" s="323" t="s">
        <v>346</v>
      </c>
      <c r="T21" s="323" t="s">
        <v>351</v>
      </c>
      <c r="U21" s="323">
        <f t="shared" ref="U21:U28" si="1">SUM(E21+J21+L21+N21+P21+R21)</f>
        <v>36</v>
      </c>
    </row>
    <row r="22" spans="1:30" s="314" customFormat="1" ht="15.75" customHeight="1" x14ac:dyDescent="0.2">
      <c r="A22" s="271">
        <v>2</v>
      </c>
      <c r="B22" s="271" t="s">
        <v>401</v>
      </c>
      <c r="C22" s="272">
        <v>7.16</v>
      </c>
      <c r="D22" s="326">
        <f t="shared" ref="D22:D28" si="2">(C22*100)/C$21</f>
        <v>104.98533724340176</v>
      </c>
      <c r="E22" s="272">
        <v>10</v>
      </c>
      <c r="F22" s="272">
        <v>9</v>
      </c>
      <c r="G22" s="272">
        <v>106</v>
      </c>
      <c r="H22" s="272">
        <v>109</v>
      </c>
      <c r="I22" s="326">
        <v>471</v>
      </c>
      <c r="J22" s="272">
        <v>4</v>
      </c>
      <c r="K22" s="325">
        <v>9.7799999999999994</v>
      </c>
      <c r="L22" s="272">
        <v>3</v>
      </c>
      <c r="M22" s="327">
        <v>44.3</v>
      </c>
      <c r="N22" s="272">
        <v>8</v>
      </c>
      <c r="O22" s="327">
        <v>22.5</v>
      </c>
      <c r="P22" s="272">
        <v>6</v>
      </c>
      <c r="Q22" s="327">
        <v>4.0999999999999996</v>
      </c>
      <c r="R22" s="272">
        <v>3</v>
      </c>
      <c r="S22" s="272" t="s">
        <v>346</v>
      </c>
      <c r="T22" s="272" t="s">
        <v>351</v>
      </c>
      <c r="U22" s="272">
        <f t="shared" si="1"/>
        <v>34</v>
      </c>
    </row>
    <row r="23" spans="1:30" s="314" customFormat="1" ht="15.75" customHeight="1" x14ac:dyDescent="0.2">
      <c r="A23" s="271">
        <v>3</v>
      </c>
      <c r="B23" s="28" t="s">
        <v>688</v>
      </c>
      <c r="C23" s="272">
        <v>6.68</v>
      </c>
      <c r="D23" s="326">
        <f t="shared" si="2"/>
        <v>97.947214076246325</v>
      </c>
      <c r="E23" s="272">
        <v>10</v>
      </c>
      <c r="F23" s="272">
        <v>7</v>
      </c>
      <c r="G23" s="272">
        <v>107</v>
      </c>
      <c r="H23" s="272">
        <v>109</v>
      </c>
      <c r="I23" s="326">
        <v>491</v>
      </c>
      <c r="J23" s="272">
        <v>6</v>
      </c>
      <c r="K23" s="325">
        <v>10.15</v>
      </c>
      <c r="L23" s="272">
        <v>4</v>
      </c>
      <c r="M23" s="327">
        <v>39.4</v>
      </c>
      <c r="N23" s="272">
        <v>7</v>
      </c>
      <c r="O23" s="327">
        <v>21.3</v>
      </c>
      <c r="P23" s="272">
        <v>7</v>
      </c>
      <c r="Q23" s="327">
        <v>4.5999999999999996</v>
      </c>
      <c r="R23" s="272">
        <v>4</v>
      </c>
      <c r="S23" s="272" t="s">
        <v>346</v>
      </c>
      <c r="T23" s="272" t="s">
        <v>351</v>
      </c>
      <c r="U23" s="272">
        <f t="shared" si="1"/>
        <v>38</v>
      </c>
    </row>
    <row r="24" spans="1:30" s="314" customFormat="1" ht="15.75" customHeight="1" x14ac:dyDescent="0.2">
      <c r="A24" s="271">
        <v>4</v>
      </c>
      <c r="B24" s="271" t="s">
        <v>402</v>
      </c>
      <c r="C24" s="272">
        <v>7.23</v>
      </c>
      <c r="D24" s="326">
        <f t="shared" si="2"/>
        <v>106.01173020527858</v>
      </c>
      <c r="E24" s="272">
        <v>12</v>
      </c>
      <c r="F24" s="272">
        <v>8</v>
      </c>
      <c r="G24" s="272">
        <v>98</v>
      </c>
      <c r="H24" s="272">
        <v>109</v>
      </c>
      <c r="I24" s="326">
        <v>508</v>
      </c>
      <c r="J24" s="272">
        <v>7</v>
      </c>
      <c r="K24" s="325">
        <v>10.35</v>
      </c>
      <c r="L24" s="272">
        <v>4</v>
      </c>
      <c r="M24" s="327">
        <v>40.799999999999997</v>
      </c>
      <c r="N24" s="272">
        <v>7</v>
      </c>
      <c r="O24" s="327">
        <v>24.6</v>
      </c>
      <c r="P24" s="272">
        <v>5</v>
      </c>
      <c r="Q24" s="272">
        <v>4.4000000000000004</v>
      </c>
      <c r="R24" s="272">
        <v>3</v>
      </c>
      <c r="S24" s="272" t="s">
        <v>346</v>
      </c>
      <c r="T24" s="272" t="s">
        <v>351</v>
      </c>
      <c r="U24" s="272">
        <f t="shared" si="1"/>
        <v>38</v>
      </c>
    </row>
    <row r="25" spans="1:30" s="314" customFormat="1" ht="15.75" customHeight="1" x14ac:dyDescent="0.2">
      <c r="A25" s="315">
        <v>5</v>
      </c>
      <c r="B25" s="315" t="s">
        <v>403</v>
      </c>
      <c r="C25" s="318">
        <v>5.3</v>
      </c>
      <c r="D25" s="317">
        <f t="shared" si="2"/>
        <v>77.712609970674478</v>
      </c>
      <c r="E25" s="318">
        <v>6</v>
      </c>
      <c r="F25" s="318">
        <v>9</v>
      </c>
      <c r="G25" s="318">
        <v>103</v>
      </c>
      <c r="H25" s="318">
        <v>109</v>
      </c>
      <c r="I25" s="317">
        <v>516</v>
      </c>
      <c r="J25" s="318">
        <v>7</v>
      </c>
      <c r="K25" s="316">
        <v>10.14</v>
      </c>
      <c r="L25" s="318">
        <v>4</v>
      </c>
      <c r="M25" s="319">
        <v>42.8</v>
      </c>
      <c r="N25" s="318">
        <v>8</v>
      </c>
      <c r="O25" s="319">
        <v>26.3</v>
      </c>
      <c r="P25" s="318">
        <v>4</v>
      </c>
      <c r="Q25" s="319">
        <v>4.0999999999999996</v>
      </c>
      <c r="R25" s="318">
        <v>3</v>
      </c>
      <c r="S25" s="318" t="s">
        <v>346</v>
      </c>
      <c r="T25" s="318" t="s">
        <v>351</v>
      </c>
      <c r="U25" s="318">
        <f t="shared" si="1"/>
        <v>32</v>
      </c>
      <c r="V25" s="313"/>
      <c r="W25" s="313"/>
      <c r="X25" s="313"/>
      <c r="Y25" s="313"/>
      <c r="Z25" s="313"/>
      <c r="AA25" s="313"/>
      <c r="AB25" s="313"/>
      <c r="AC25" s="313"/>
      <c r="AD25" s="313"/>
    </row>
    <row r="26" spans="1:30" s="314" customFormat="1" ht="15.75" customHeight="1" x14ac:dyDescent="0.2">
      <c r="A26" s="315">
        <v>6</v>
      </c>
      <c r="B26" s="315" t="s">
        <v>404</v>
      </c>
      <c r="C26" s="318">
        <v>5.94</v>
      </c>
      <c r="D26" s="317">
        <f t="shared" si="2"/>
        <v>87.096774193548384</v>
      </c>
      <c r="E26" s="318">
        <v>8</v>
      </c>
      <c r="F26" s="318">
        <v>8</v>
      </c>
      <c r="G26" s="318">
        <v>107</v>
      </c>
      <c r="H26" s="318">
        <v>109</v>
      </c>
      <c r="I26" s="317">
        <v>495</v>
      </c>
      <c r="J26" s="318">
        <v>6</v>
      </c>
      <c r="K26" s="316">
        <v>10.31</v>
      </c>
      <c r="L26" s="318">
        <v>4</v>
      </c>
      <c r="M26" s="319">
        <v>42.3</v>
      </c>
      <c r="N26" s="318">
        <v>8</v>
      </c>
      <c r="O26" s="319">
        <v>22.5</v>
      </c>
      <c r="P26" s="318">
        <v>6</v>
      </c>
      <c r="Q26" s="319">
        <v>4.4000000000000004</v>
      </c>
      <c r="R26" s="318">
        <v>3</v>
      </c>
      <c r="S26" s="318" t="s">
        <v>346</v>
      </c>
      <c r="T26" s="318" t="s">
        <v>351</v>
      </c>
      <c r="U26" s="318">
        <f t="shared" si="1"/>
        <v>35</v>
      </c>
      <c r="V26" s="313"/>
      <c r="W26" s="313"/>
      <c r="X26" s="313"/>
      <c r="Y26" s="313"/>
      <c r="Z26" s="313"/>
      <c r="AA26" s="313"/>
      <c r="AB26" s="313"/>
      <c r="AC26" s="313"/>
      <c r="AD26" s="313"/>
    </row>
    <row r="27" spans="1:30" s="314" customFormat="1" ht="15.75" customHeight="1" x14ac:dyDescent="0.2">
      <c r="A27" s="315">
        <v>7</v>
      </c>
      <c r="B27" s="315" t="s">
        <v>405</v>
      </c>
      <c r="C27" s="318">
        <v>8.0399999999999991</v>
      </c>
      <c r="D27" s="317">
        <f t="shared" si="2"/>
        <v>117.88856304985335</v>
      </c>
      <c r="E27" s="318">
        <v>14</v>
      </c>
      <c r="F27" s="318">
        <v>9</v>
      </c>
      <c r="G27" s="318">
        <v>107</v>
      </c>
      <c r="H27" s="318">
        <v>109</v>
      </c>
      <c r="I27" s="317">
        <v>501</v>
      </c>
      <c r="J27" s="318">
        <v>6</v>
      </c>
      <c r="K27" s="316">
        <v>10.050000000000001</v>
      </c>
      <c r="L27" s="318">
        <v>3</v>
      </c>
      <c r="M27" s="319">
        <v>40.200000000000003</v>
      </c>
      <c r="N27" s="318">
        <v>7</v>
      </c>
      <c r="O27" s="319">
        <v>23.4</v>
      </c>
      <c r="P27" s="318">
        <v>6</v>
      </c>
      <c r="Q27" s="318">
        <v>4.7</v>
      </c>
      <c r="R27" s="318">
        <v>4</v>
      </c>
      <c r="S27" s="318" t="s">
        <v>346</v>
      </c>
      <c r="T27" s="318" t="s">
        <v>351</v>
      </c>
      <c r="U27" s="318">
        <f t="shared" si="1"/>
        <v>40</v>
      </c>
      <c r="V27" s="313"/>
      <c r="W27" s="313"/>
      <c r="X27" s="313"/>
      <c r="Y27" s="313"/>
      <c r="Z27" s="313"/>
      <c r="AA27" s="313"/>
      <c r="AB27" s="313"/>
      <c r="AC27" s="313"/>
      <c r="AD27" s="313"/>
    </row>
    <row r="28" spans="1:30" s="314" customFormat="1" ht="15.75" customHeight="1" x14ac:dyDescent="0.2">
      <c r="A28" s="315">
        <v>8</v>
      </c>
      <c r="B28" s="315" t="s">
        <v>406</v>
      </c>
      <c r="C28" s="318">
        <v>6.92</v>
      </c>
      <c r="D28" s="317">
        <f t="shared" si="2"/>
        <v>101.46627565982405</v>
      </c>
      <c r="E28" s="318">
        <v>10</v>
      </c>
      <c r="F28" s="318">
        <v>9</v>
      </c>
      <c r="G28" s="318">
        <v>96</v>
      </c>
      <c r="H28" s="318">
        <v>109</v>
      </c>
      <c r="I28" s="317">
        <v>500</v>
      </c>
      <c r="J28" s="318">
        <v>6</v>
      </c>
      <c r="K28" s="316">
        <v>11.1</v>
      </c>
      <c r="L28" s="318">
        <v>5</v>
      </c>
      <c r="M28" s="319">
        <v>44.3</v>
      </c>
      <c r="N28" s="318">
        <v>8</v>
      </c>
      <c r="O28" s="319">
        <v>25.7</v>
      </c>
      <c r="P28" s="318">
        <v>5</v>
      </c>
      <c r="Q28" s="319">
        <v>4</v>
      </c>
      <c r="R28" s="318">
        <v>2</v>
      </c>
      <c r="S28" s="318" t="s">
        <v>346</v>
      </c>
      <c r="T28" s="318" t="s">
        <v>351</v>
      </c>
      <c r="U28" s="318">
        <f t="shared" si="1"/>
        <v>36</v>
      </c>
      <c r="V28" s="313"/>
      <c r="W28" s="313"/>
      <c r="X28" s="313"/>
      <c r="Y28" s="313"/>
      <c r="Z28" s="313"/>
      <c r="AA28" s="313"/>
      <c r="AB28" s="313"/>
      <c r="AC28" s="313"/>
      <c r="AD28" s="313"/>
    </row>
    <row r="29" spans="1:30" s="21" customFormat="1" ht="15.75" customHeight="1" x14ac:dyDescent="0.2"/>
    <row r="30" spans="1:30" s="21" customFormat="1" ht="15.75" customHeight="1" x14ac:dyDescent="0.2">
      <c r="A30" s="23" t="s">
        <v>42</v>
      </c>
    </row>
    <row r="31" spans="1:30" s="314" customFormat="1" ht="15.75" customHeight="1" x14ac:dyDescent="0.2">
      <c r="A31" s="320">
        <v>1</v>
      </c>
      <c r="B31" s="320" t="s">
        <v>400</v>
      </c>
      <c r="C31" s="321">
        <f t="shared" ref="C31:C38" si="3">SUM(C11+C21)/2</f>
        <v>7.24</v>
      </c>
      <c r="D31" s="322">
        <v>100</v>
      </c>
      <c r="E31" s="323">
        <v>10</v>
      </c>
      <c r="F31" s="322">
        <f t="shared" ref="F31:I38" si="4">SUM(F11+F21)/2</f>
        <v>8</v>
      </c>
      <c r="G31" s="322">
        <f t="shared" si="4"/>
        <v>112.5</v>
      </c>
      <c r="H31" s="322">
        <f t="shared" si="4"/>
        <v>105.5</v>
      </c>
      <c r="I31" s="322">
        <f t="shared" si="4"/>
        <v>509</v>
      </c>
      <c r="J31" s="323">
        <v>7</v>
      </c>
      <c r="K31" s="321">
        <f t="shared" ref="K31:K38" si="5">SUM(K11+K21)/2</f>
        <v>10.46</v>
      </c>
      <c r="L31" s="323">
        <v>4</v>
      </c>
      <c r="M31" s="324">
        <f t="shared" ref="M31:M38" si="6">SUM(M11+M21)/2</f>
        <v>36.650000000000006</v>
      </c>
      <c r="N31" s="323">
        <v>7</v>
      </c>
      <c r="O31" s="324">
        <f t="shared" ref="O31:O38" si="7">SUM(O11+O21)/2</f>
        <v>28.35</v>
      </c>
      <c r="P31" s="323">
        <v>4</v>
      </c>
      <c r="Q31" s="324">
        <f>(Q11+Q21)/2</f>
        <v>5.8000000000000007</v>
      </c>
      <c r="R31" s="323">
        <v>5</v>
      </c>
      <c r="S31" s="323"/>
      <c r="T31" s="323"/>
      <c r="U31" s="323">
        <f t="shared" ref="U31:U38" si="8">SUM(E31+J31+L31+N31+P31+R31)</f>
        <v>37</v>
      </c>
    </row>
    <row r="32" spans="1:30" s="314" customFormat="1" ht="15.75" customHeight="1" x14ac:dyDescent="0.2">
      <c r="A32" s="315">
        <v>2</v>
      </c>
      <c r="B32" s="315" t="s">
        <v>401</v>
      </c>
      <c r="C32" s="316">
        <f t="shared" si="3"/>
        <v>7.8150000000000004</v>
      </c>
      <c r="D32" s="317">
        <f t="shared" ref="D32:D38" si="9">(C32*100)/C$31</f>
        <v>107.94198895027624</v>
      </c>
      <c r="E32" s="318">
        <v>12</v>
      </c>
      <c r="F32" s="317">
        <f t="shared" si="4"/>
        <v>9</v>
      </c>
      <c r="G32" s="317">
        <f t="shared" si="4"/>
        <v>107.5</v>
      </c>
      <c r="H32" s="317">
        <f t="shared" si="4"/>
        <v>105.5</v>
      </c>
      <c r="I32" s="317">
        <f t="shared" si="4"/>
        <v>508</v>
      </c>
      <c r="J32" s="318">
        <v>7</v>
      </c>
      <c r="K32" s="316">
        <f t="shared" si="5"/>
        <v>9.5150000000000006</v>
      </c>
      <c r="L32" s="318">
        <v>3</v>
      </c>
      <c r="M32" s="319">
        <f t="shared" si="6"/>
        <v>42.9</v>
      </c>
      <c r="N32" s="318">
        <v>8</v>
      </c>
      <c r="O32" s="319">
        <f t="shared" si="7"/>
        <v>22.95</v>
      </c>
      <c r="P32" s="318">
        <v>6</v>
      </c>
      <c r="Q32" s="319">
        <f t="shared" ref="Q32:Q38" si="10">SUM(Q12+Q22)/2</f>
        <v>3.65</v>
      </c>
      <c r="R32" s="318">
        <v>2</v>
      </c>
      <c r="S32" s="318"/>
      <c r="T32" s="318"/>
      <c r="U32" s="318">
        <f t="shared" si="8"/>
        <v>38</v>
      </c>
      <c r="V32" s="313"/>
      <c r="W32" s="313"/>
      <c r="X32" s="313"/>
      <c r="Y32" s="313"/>
      <c r="Z32" s="313"/>
      <c r="AA32" s="313"/>
      <c r="AB32" s="313"/>
      <c r="AC32" s="313"/>
      <c r="AD32" s="313"/>
    </row>
    <row r="33" spans="1:30" s="314" customFormat="1" ht="15.75" customHeight="1" x14ac:dyDescent="0.2">
      <c r="A33" s="315">
        <v>3</v>
      </c>
      <c r="B33" s="315" t="s">
        <v>688</v>
      </c>
      <c r="C33" s="316">
        <f t="shared" si="3"/>
        <v>7</v>
      </c>
      <c r="D33" s="317">
        <f t="shared" si="9"/>
        <v>96.685082872928177</v>
      </c>
      <c r="E33" s="318">
        <v>10</v>
      </c>
      <c r="F33" s="317">
        <f t="shared" si="4"/>
        <v>7.5</v>
      </c>
      <c r="G33" s="317">
        <f t="shared" si="4"/>
        <v>107.5</v>
      </c>
      <c r="H33" s="317">
        <f t="shared" si="4"/>
        <v>105.5</v>
      </c>
      <c r="I33" s="317">
        <f t="shared" si="4"/>
        <v>523</v>
      </c>
      <c r="J33" s="318">
        <v>8</v>
      </c>
      <c r="K33" s="316">
        <f t="shared" si="5"/>
        <v>10.07</v>
      </c>
      <c r="L33" s="318">
        <v>3</v>
      </c>
      <c r="M33" s="319">
        <f t="shared" si="6"/>
        <v>39.099999999999994</v>
      </c>
      <c r="N33" s="318">
        <v>7</v>
      </c>
      <c r="O33" s="319">
        <f t="shared" si="7"/>
        <v>21.85</v>
      </c>
      <c r="P33" s="318">
        <v>7</v>
      </c>
      <c r="Q33" s="319">
        <f t="shared" si="10"/>
        <v>4.3</v>
      </c>
      <c r="R33" s="318">
        <v>3</v>
      </c>
      <c r="S33" s="318"/>
      <c r="T33" s="318"/>
      <c r="U33" s="318">
        <f t="shared" si="8"/>
        <v>38</v>
      </c>
      <c r="V33" s="313"/>
      <c r="W33" s="313"/>
      <c r="X33" s="313"/>
      <c r="Y33" s="313"/>
      <c r="Z33" s="313"/>
      <c r="AA33" s="313"/>
      <c r="AB33" s="313"/>
      <c r="AC33" s="313"/>
      <c r="AD33" s="313"/>
    </row>
    <row r="34" spans="1:30" s="314" customFormat="1" ht="15.75" customHeight="1" x14ac:dyDescent="0.2">
      <c r="A34" s="315">
        <v>4</v>
      </c>
      <c r="B34" s="315" t="s">
        <v>402</v>
      </c>
      <c r="C34" s="316">
        <f t="shared" si="3"/>
        <v>8.3150000000000013</v>
      </c>
      <c r="D34" s="317">
        <f t="shared" si="9"/>
        <v>114.84806629834256</v>
      </c>
      <c r="E34" s="318">
        <v>12</v>
      </c>
      <c r="F34" s="317">
        <f t="shared" si="4"/>
        <v>8.5</v>
      </c>
      <c r="G34" s="317">
        <f t="shared" si="4"/>
        <v>100.5</v>
      </c>
      <c r="H34" s="317">
        <f t="shared" si="4"/>
        <v>105.5</v>
      </c>
      <c r="I34" s="317">
        <f t="shared" si="4"/>
        <v>529</v>
      </c>
      <c r="J34" s="318">
        <v>8</v>
      </c>
      <c r="K34" s="316">
        <f t="shared" si="5"/>
        <v>9.85</v>
      </c>
      <c r="L34" s="318">
        <v>3</v>
      </c>
      <c r="M34" s="319">
        <f t="shared" si="6"/>
        <v>40.9</v>
      </c>
      <c r="N34" s="318">
        <v>7</v>
      </c>
      <c r="O34" s="319">
        <f t="shared" si="7"/>
        <v>24.55</v>
      </c>
      <c r="P34" s="318">
        <v>5</v>
      </c>
      <c r="Q34" s="319">
        <f t="shared" si="10"/>
        <v>4</v>
      </c>
      <c r="R34" s="318">
        <v>2</v>
      </c>
      <c r="S34" s="318"/>
      <c r="T34" s="318"/>
      <c r="U34" s="318">
        <f t="shared" si="8"/>
        <v>37</v>
      </c>
      <c r="V34" s="313"/>
      <c r="W34" s="313"/>
      <c r="X34" s="313"/>
      <c r="Y34" s="313"/>
      <c r="Z34" s="313"/>
      <c r="AA34" s="313"/>
      <c r="AB34" s="313"/>
      <c r="AC34" s="313"/>
      <c r="AD34" s="313"/>
    </row>
    <row r="35" spans="1:30" s="314" customFormat="1" ht="15.75" customHeight="1" x14ac:dyDescent="0.2">
      <c r="A35" s="315">
        <v>5</v>
      </c>
      <c r="B35" s="315" t="s">
        <v>403</v>
      </c>
      <c r="C35" s="316">
        <f t="shared" si="3"/>
        <v>7.3049999999999997</v>
      </c>
      <c r="D35" s="317">
        <f t="shared" si="9"/>
        <v>100.89779005524862</v>
      </c>
      <c r="E35" s="318">
        <v>10</v>
      </c>
      <c r="F35" s="317">
        <f t="shared" si="4"/>
        <v>9</v>
      </c>
      <c r="G35" s="317">
        <f t="shared" si="4"/>
        <v>103</v>
      </c>
      <c r="H35" s="317">
        <f t="shared" si="4"/>
        <v>105.5</v>
      </c>
      <c r="I35" s="317">
        <f t="shared" si="4"/>
        <v>524</v>
      </c>
      <c r="J35" s="318">
        <v>8</v>
      </c>
      <c r="K35" s="316">
        <f t="shared" si="5"/>
        <v>10.09</v>
      </c>
      <c r="L35" s="318">
        <v>3</v>
      </c>
      <c r="M35" s="319">
        <f t="shared" si="6"/>
        <v>45.9</v>
      </c>
      <c r="N35" s="318">
        <v>7</v>
      </c>
      <c r="O35" s="319">
        <f t="shared" si="7"/>
        <v>25.950000000000003</v>
      </c>
      <c r="P35" s="318">
        <v>4</v>
      </c>
      <c r="Q35" s="319">
        <f t="shared" si="10"/>
        <v>3.75</v>
      </c>
      <c r="R35" s="318">
        <v>2</v>
      </c>
      <c r="S35" s="318"/>
      <c r="T35" s="318"/>
      <c r="U35" s="318">
        <f t="shared" si="8"/>
        <v>34</v>
      </c>
      <c r="V35" s="313"/>
      <c r="W35" s="313"/>
      <c r="X35" s="313"/>
      <c r="Y35" s="313"/>
      <c r="Z35" s="313"/>
      <c r="AA35" s="313"/>
      <c r="AB35" s="313"/>
      <c r="AC35" s="313"/>
      <c r="AD35" s="313"/>
    </row>
    <row r="36" spans="1:30" s="314" customFormat="1" ht="15.75" customHeight="1" x14ac:dyDescent="0.2">
      <c r="A36" s="315">
        <v>6</v>
      </c>
      <c r="B36" s="315" t="s">
        <v>404</v>
      </c>
      <c r="C36" s="316">
        <f>SUM(C16+C26)/2</f>
        <v>7.620000000000001</v>
      </c>
      <c r="D36" s="317">
        <f t="shared" si="9"/>
        <v>105.24861878453039</v>
      </c>
      <c r="E36" s="318">
        <v>10</v>
      </c>
      <c r="F36" s="317">
        <f t="shared" si="4"/>
        <v>8.5</v>
      </c>
      <c r="G36" s="317">
        <f t="shared" si="4"/>
        <v>102</v>
      </c>
      <c r="H36" s="317">
        <f t="shared" si="4"/>
        <v>105.5</v>
      </c>
      <c r="I36" s="317">
        <f t="shared" si="4"/>
        <v>516</v>
      </c>
      <c r="J36" s="318">
        <v>7</v>
      </c>
      <c r="K36" s="316">
        <f t="shared" si="5"/>
        <v>9.9700000000000006</v>
      </c>
      <c r="L36" s="318">
        <v>3</v>
      </c>
      <c r="M36" s="319">
        <f t="shared" si="6"/>
        <v>43.599999999999994</v>
      </c>
      <c r="N36" s="318">
        <v>7</v>
      </c>
      <c r="O36" s="319">
        <f t="shared" si="7"/>
        <v>22.95</v>
      </c>
      <c r="P36" s="318">
        <v>6</v>
      </c>
      <c r="Q36" s="319">
        <f t="shared" si="10"/>
        <v>4.0500000000000007</v>
      </c>
      <c r="R36" s="318">
        <v>2</v>
      </c>
      <c r="S36" s="318"/>
      <c r="T36" s="318"/>
      <c r="U36" s="318">
        <f t="shared" si="8"/>
        <v>35</v>
      </c>
      <c r="V36" s="313"/>
      <c r="W36" s="313"/>
      <c r="X36" s="313"/>
      <c r="Y36" s="313"/>
      <c r="Z36" s="313"/>
      <c r="AA36" s="313"/>
      <c r="AB36" s="313"/>
      <c r="AC36" s="313"/>
      <c r="AD36" s="313"/>
    </row>
    <row r="37" spans="1:30" s="314" customFormat="1" ht="15.75" customHeight="1" x14ac:dyDescent="0.2">
      <c r="A37" s="315">
        <v>7</v>
      </c>
      <c r="B37" s="315" t="s">
        <v>405</v>
      </c>
      <c r="C37" s="316">
        <f t="shared" si="3"/>
        <v>8.754999999999999</v>
      </c>
      <c r="D37" s="317">
        <f t="shared" si="9"/>
        <v>120.92541436464086</v>
      </c>
      <c r="E37" s="318">
        <v>14</v>
      </c>
      <c r="F37" s="317">
        <f t="shared" si="4"/>
        <v>8.5</v>
      </c>
      <c r="G37" s="317">
        <f t="shared" si="4"/>
        <v>106</v>
      </c>
      <c r="H37" s="317">
        <f t="shared" si="4"/>
        <v>105.5</v>
      </c>
      <c r="I37" s="317">
        <f t="shared" si="4"/>
        <v>523.5</v>
      </c>
      <c r="J37" s="318">
        <v>8</v>
      </c>
      <c r="K37" s="316">
        <f t="shared" si="5"/>
        <v>9.8150000000000013</v>
      </c>
      <c r="L37" s="318">
        <v>3</v>
      </c>
      <c r="M37" s="319">
        <f t="shared" si="6"/>
        <v>41</v>
      </c>
      <c r="N37" s="318">
        <v>7</v>
      </c>
      <c r="O37" s="319">
        <f t="shared" si="7"/>
        <v>22.5</v>
      </c>
      <c r="P37" s="318">
        <v>6</v>
      </c>
      <c r="Q37" s="319">
        <f t="shared" si="10"/>
        <v>4.3</v>
      </c>
      <c r="R37" s="318">
        <v>3</v>
      </c>
      <c r="S37" s="318"/>
      <c r="T37" s="318"/>
      <c r="U37" s="318">
        <f t="shared" si="8"/>
        <v>41</v>
      </c>
      <c r="V37" s="313"/>
      <c r="W37" s="313"/>
      <c r="X37" s="313"/>
      <c r="Y37" s="313"/>
      <c r="Z37" s="313"/>
      <c r="AA37" s="313"/>
      <c r="AB37" s="313"/>
      <c r="AC37" s="313"/>
      <c r="AD37" s="313"/>
    </row>
    <row r="38" spans="1:30" s="314" customFormat="1" ht="15.75" customHeight="1" x14ac:dyDescent="0.2">
      <c r="A38" s="271">
        <v>8</v>
      </c>
      <c r="B38" s="315" t="s">
        <v>406</v>
      </c>
      <c r="C38" s="316">
        <f t="shared" si="3"/>
        <v>7.72</v>
      </c>
      <c r="D38" s="326">
        <f t="shared" si="9"/>
        <v>106.62983425414365</v>
      </c>
      <c r="E38" s="272">
        <v>12</v>
      </c>
      <c r="F38" s="317">
        <f t="shared" si="4"/>
        <v>9</v>
      </c>
      <c r="G38" s="317">
        <f t="shared" si="4"/>
        <v>98</v>
      </c>
      <c r="H38" s="317">
        <f t="shared" si="4"/>
        <v>105.5</v>
      </c>
      <c r="I38" s="317">
        <f t="shared" si="4"/>
        <v>519.5</v>
      </c>
      <c r="J38" s="272">
        <v>7</v>
      </c>
      <c r="K38" s="316">
        <f t="shared" si="5"/>
        <v>10.615</v>
      </c>
      <c r="L38" s="272">
        <v>4</v>
      </c>
      <c r="M38" s="319">
        <f t="shared" si="6"/>
        <v>45.4</v>
      </c>
      <c r="N38" s="272">
        <v>9</v>
      </c>
      <c r="O38" s="319">
        <f t="shared" si="7"/>
        <v>24.799999999999997</v>
      </c>
      <c r="P38" s="272">
        <v>5</v>
      </c>
      <c r="Q38" s="319">
        <f t="shared" si="10"/>
        <v>3.6</v>
      </c>
      <c r="R38" s="272">
        <v>2</v>
      </c>
      <c r="S38" s="272"/>
      <c r="T38" s="272"/>
      <c r="U38" s="272">
        <f t="shared" si="8"/>
        <v>39</v>
      </c>
    </row>
    <row r="40" spans="1:30" x14ac:dyDescent="0.25">
      <c r="B40" s="390" t="s">
        <v>43</v>
      </c>
      <c r="C40" s="390"/>
      <c r="D40" s="390"/>
      <c r="E40" s="390"/>
      <c r="F40" s="390"/>
    </row>
    <row r="41" spans="1:30" x14ac:dyDescent="0.25">
      <c r="B41" s="27" t="s">
        <v>356</v>
      </c>
      <c r="C41" s="392" t="s">
        <v>152</v>
      </c>
      <c r="D41" s="393"/>
      <c r="E41" s="392" t="s">
        <v>45</v>
      </c>
      <c r="F41" s="393"/>
    </row>
    <row r="42" spans="1:30" x14ac:dyDescent="0.25">
      <c r="B42" s="28" t="s">
        <v>48</v>
      </c>
      <c r="C42" s="395"/>
      <c r="D42" s="396"/>
      <c r="E42" s="396"/>
      <c r="F42" s="397"/>
    </row>
    <row r="43" spans="1:30" x14ac:dyDescent="0.25">
      <c r="B43" s="28" t="s">
        <v>49</v>
      </c>
      <c r="C43" s="402" t="s">
        <v>390</v>
      </c>
      <c r="D43" s="402"/>
      <c r="E43" s="394" t="s">
        <v>407</v>
      </c>
      <c r="F43" s="393"/>
    </row>
    <row r="44" spans="1:30" x14ac:dyDescent="0.25">
      <c r="B44" s="28" t="s">
        <v>55</v>
      </c>
      <c r="C44" s="448">
        <v>2.7</v>
      </c>
      <c r="D44" s="448"/>
      <c r="E44" s="438" t="s">
        <v>605</v>
      </c>
      <c r="F44" s="393"/>
    </row>
    <row r="45" spans="1:30" x14ac:dyDescent="0.25">
      <c r="B45" s="28" t="s">
        <v>56</v>
      </c>
      <c r="C45" s="401">
        <v>5.8</v>
      </c>
      <c r="D45" s="400"/>
      <c r="E45" s="392" t="s">
        <v>409</v>
      </c>
      <c r="F45" s="393"/>
    </row>
    <row r="46" spans="1:30" x14ac:dyDescent="0.25">
      <c r="B46" s="28" t="s">
        <v>57</v>
      </c>
      <c r="C46" s="406">
        <v>120</v>
      </c>
      <c r="D46" s="407"/>
      <c r="E46" s="392" t="s">
        <v>410</v>
      </c>
      <c r="F46" s="393"/>
    </row>
    <row r="47" spans="1:30" x14ac:dyDescent="0.25">
      <c r="B47" s="28" t="s">
        <v>58</v>
      </c>
      <c r="C47" s="406">
        <v>188</v>
      </c>
      <c r="D47" s="407"/>
      <c r="E47" s="392" t="s">
        <v>411</v>
      </c>
      <c r="F47" s="393"/>
    </row>
    <row r="48" spans="1:30" x14ac:dyDescent="0.25">
      <c r="B48" s="28" t="s">
        <v>52</v>
      </c>
      <c r="C48" s="401" t="s">
        <v>412</v>
      </c>
      <c r="D48" s="399"/>
      <c r="E48" s="394" t="s">
        <v>413</v>
      </c>
      <c r="F48" s="393"/>
    </row>
    <row r="49" spans="2:6" x14ac:dyDescent="0.25">
      <c r="B49" s="28" t="s">
        <v>59</v>
      </c>
      <c r="C49" s="392" t="s">
        <v>414</v>
      </c>
      <c r="D49" s="394"/>
      <c r="E49" s="394"/>
      <c r="F49" s="393"/>
    </row>
    <row r="50" spans="2:6" x14ac:dyDescent="0.25">
      <c r="B50" s="28" t="s">
        <v>61</v>
      </c>
      <c r="C50" s="392" t="s">
        <v>62</v>
      </c>
      <c r="D50" s="394"/>
      <c r="E50" s="394"/>
      <c r="F50" s="393"/>
    </row>
    <row r="51" spans="2:6" x14ac:dyDescent="0.25">
      <c r="B51" s="28" t="s">
        <v>63</v>
      </c>
      <c r="C51" s="404" t="s">
        <v>335</v>
      </c>
      <c r="D51" s="404"/>
      <c r="E51" s="402" t="s">
        <v>83</v>
      </c>
      <c r="F51" s="402"/>
    </row>
    <row r="52" spans="2:6" x14ac:dyDescent="0.25">
      <c r="B52" s="27" t="s">
        <v>15</v>
      </c>
      <c r="C52" s="404" t="s">
        <v>365</v>
      </c>
      <c r="D52" s="404"/>
      <c r="E52" s="402" t="s">
        <v>415</v>
      </c>
      <c r="F52" s="402"/>
    </row>
    <row r="53" spans="2:6" x14ac:dyDescent="0.25">
      <c r="B53" s="27"/>
      <c r="C53" s="54"/>
      <c r="D53" s="53"/>
      <c r="E53" s="34"/>
      <c r="F53" s="48"/>
    </row>
    <row r="54" spans="2:6" x14ac:dyDescent="0.25">
      <c r="B54" s="28" t="s">
        <v>74</v>
      </c>
      <c r="C54" s="395"/>
      <c r="D54" s="396"/>
      <c r="E54" s="396"/>
      <c r="F54" s="397"/>
    </row>
    <row r="55" spans="2:6" x14ac:dyDescent="0.25">
      <c r="B55" s="28" t="s">
        <v>75</v>
      </c>
      <c r="C55" s="49" t="s">
        <v>335</v>
      </c>
      <c r="D55" s="40" t="s">
        <v>416</v>
      </c>
      <c r="E55" s="271" t="s">
        <v>83</v>
      </c>
      <c r="F55" s="272" t="s">
        <v>606</v>
      </c>
    </row>
    <row r="56" spans="2:6" x14ac:dyDescent="0.25">
      <c r="B56" s="28" t="s">
        <v>79</v>
      </c>
      <c r="C56" s="49" t="s">
        <v>378</v>
      </c>
      <c r="D56" s="31" t="s">
        <v>417</v>
      </c>
      <c r="E56" s="271"/>
      <c r="F56" s="272"/>
    </row>
    <row r="57" spans="2:6" x14ac:dyDescent="0.25">
      <c r="B57" s="28"/>
      <c r="C57" s="49"/>
      <c r="D57" s="40"/>
      <c r="E57" s="271"/>
      <c r="F57" s="272"/>
    </row>
    <row r="58" spans="2:6" x14ac:dyDescent="0.25">
      <c r="B58" s="28"/>
      <c r="C58" s="49"/>
      <c r="D58" s="40"/>
      <c r="E58" s="271"/>
      <c r="F58" s="272"/>
    </row>
    <row r="59" spans="2:6" x14ac:dyDescent="0.25">
      <c r="B59" s="24" t="s">
        <v>292</v>
      </c>
      <c r="C59" s="49"/>
      <c r="D59" s="49"/>
      <c r="E59" s="271"/>
      <c r="F59" s="272"/>
    </row>
    <row r="60" spans="2:6" x14ac:dyDescent="0.25">
      <c r="B60" s="28"/>
      <c r="C60" s="49"/>
      <c r="D60" s="49"/>
      <c r="E60" s="271"/>
      <c r="F60" s="272"/>
    </row>
    <row r="61" spans="2:6" x14ac:dyDescent="0.25">
      <c r="B61" s="28" t="s">
        <v>91</v>
      </c>
      <c r="C61" s="49"/>
      <c r="D61" s="49"/>
      <c r="E61" s="271"/>
      <c r="F61" s="272"/>
    </row>
    <row r="62" spans="2:6" x14ac:dyDescent="0.25">
      <c r="B62" s="28" t="s">
        <v>92</v>
      </c>
      <c r="C62" s="49" t="s">
        <v>418</v>
      </c>
      <c r="D62" s="49" t="s">
        <v>419</v>
      </c>
      <c r="E62" s="271" t="s">
        <v>185</v>
      </c>
      <c r="F62" s="271" t="s">
        <v>607</v>
      </c>
    </row>
    <row r="63" spans="2:6" x14ac:dyDescent="0.25">
      <c r="B63" s="28"/>
      <c r="C63" s="49"/>
      <c r="D63" s="49" t="s">
        <v>376</v>
      </c>
      <c r="E63" s="271"/>
      <c r="F63" s="271"/>
    </row>
    <row r="64" spans="2:6" x14ac:dyDescent="0.25">
      <c r="B64" s="28"/>
      <c r="C64" s="49"/>
      <c r="D64" s="49"/>
      <c r="E64" s="271"/>
      <c r="F64" s="271"/>
    </row>
    <row r="65" spans="2:6" x14ac:dyDescent="0.25">
      <c r="B65" s="28"/>
      <c r="C65" s="45"/>
      <c r="D65" s="45"/>
      <c r="E65" s="271"/>
      <c r="F65" s="271"/>
    </row>
    <row r="66" spans="2:6" x14ac:dyDescent="0.25">
      <c r="B66" s="28" t="s">
        <v>181</v>
      </c>
      <c r="C66" s="49"/>
      <c r="D66" s="49"/>
      <c r="E66" s="271" t="s">
        <v>608</v>
      </c>
      <c r="F66" s="271" t="s">
        <v>609</v>
      </c>
    </row>
    <row r="67" spans="2:6" x14ac:dyDescent="0.25">
      <c r="B67" s="28"/>
      <c r="C67" s="45"/>
      <c r="D67" s="45"/>
      <c r="E67" s="271"/>
      <c r="F67" s="271"/>
    </row>
    <row r="68" spans="2:6" x14ac:dyDescent="0.25">
      <c r="B68" s="28" t="s">
        <v>182</v>
      </c>
      <c r="C68" s="49" t="s">
        <v>378</v>
      </c>
      <c r="D68" s="49" t="s">
        <v>420</v>
      </c>
      <c r="E68" s="271" t="s">
        <v>610</v>
      </c>
      <c r="F68" s="271" t="s">
        <v>420</v>
      </c>
    </row>
    <row r="69" spans="2:6" x14ac:dyDescent="0.25">
      <c r="B69" s="28"/>
      <c r="C69" s="49" t="s">
        <v>379</v>
      </c>
      <c r="D69" s="28" t="s">
        <v>420</v>
      </c>
      <c r="E69" s="271" t="s">
        <v>620</v>
      </c>
      <c r="F69" s="271" t="s">
        <v>420</v>
      </c>
    </row>
    <row r="70" spans="2:6" x14ac:dyDescent="0.25">
      <c r="B70" s="28" t="s">
        <v>99</v>
      </c>
      <c r="C70" s="28" t="s">
        <v>378</v>
      </c>
      <c r="D70" s="28" t="s">
        <v>421</v>
      </c>
      <c r="E70" s="271" t="s">
        <v>611</v>
      </c>
      <c r="F70" s="271" t="s">
        <v>612</v>
      </c>
    </row>
    <row r="71" spans="2:6" x14ac:dyDescent="0.25">
      <c r="B71" s="28" t="s">
        <v>113</v>
      </c>
      <c r="C71" s="49" t="s">
        <v>418</v>
      </c>
      <c r="D71" s="49" t="s">
        <v>422</v>
      </c>
      <c r="E71" s="271"/>
      <c r="F71" s="271"/>
    </row>
    <row r="72" spans="2:6" x14ac:dyDescent="0.25">
      <c r="E72" s="262"/>
      <c r="F72" s="262"/>
    </row>
  </sheetData>
  <mergeCells count="32">
    <mergeCell ref="C54:F54"/>
    <mergeCell ref="C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F42"/>
    <mergeCell ref="E43:F43"/>
    <mergeCell ref="C43:D43"/>
    <mergeCell ref="O7:P7"/>
    <mergeCell ref="Q7:R7"/>
    <mergeCell ref="U7:U8"/>
    <mergeCell ref="B7:B8"/>
    <mergeCell ref="B40:F40"/>
    <mergeCell ref="A7:A8"/>
    <mergeCell ref="C7:E7"/>
    <mergeCell ref="I7:J7"/>
    <mergeCell ref="K7:L7"/>
    <mergeCell ref="M7:N7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D72"/>
  <sheetViews>
    <sheetView workbookViewId="0">
      <selection activeCell="E38" sqref="E38"/>
    </sheetView>
  </sheetViews>
  <sheetFormatPr defaultColWidth="14.5703125" defaultRowHeight="15" x14ac:dyDescent="0.25"/>
  <cols>
    <col min="1" max="1" width="3.7109375" customWidth="1"/>
    <col min="2" max="2" width="26.28515625" customWidth="1"/>
    <col min="3" max="3" width="16" customWidth="1"/>
    <col min="4" max="4" width="28.5703125" customWidth="1"/>
    <col min="5" max="5" width="13" customWidth="1"/>
    <col min="6" max="6" width="29.28515625" customWidth="1"/>
    <col min="7" max="30" width="9" customWidth="1"/>
    <col min="31" max="31" width="14.5703125" customWidth="1"/>
  </cols>
  <sheetData>
    <row r="2" spans="1:30" x14ac:dyDescent="0.25">
      <c r="B2" s="2" t="s">
        <v>395</v>
      </c>
    </row>
    <row r="3" spans="1:30" x14ac:dyDescent="0.25">
      <c r="B3" s="2" t="s">
        <v>396</v>
      </c>
    </row>
    <row r="4" spans="1:30" x14ac:dyDescent="0.25">
      <c r="B4" s="269" t="s">
        <v>560</v>
      </c>
    </row>
    <row r="5" spans="1:30" x14ac:dyDescent="0.25">
      <c r="B5" s="270" t="s">
        <v>561</v>
      </c>
    </row>
    <row r="6" spans="1:30" ht="15.75" customHeight="1" x14ac:dyDescent="0.25">
      <c r="A6" s="3" t="s">
        <v>397</v>
      </c>
    </row>
    <row r="8" spans="1:30" ht="76.5" customHeight="1" x14ac:dyDescent="0.25">
      <c r="A8" s="389" t="s">
        <v>3</v>
      </c>
      <c r="B8" s="389" t="s">
        <v>4</v>
      </c>
      <c r="C8" s="389" t="s">
        <v>5</v>
      </c>
      <c r="D8" s="389"/>
      <c r="E8" s="389"/>
      <c r="F8" s="5" t="s">
        <v>7</v>
      </c>
      <c r="G8" s="5" t="s">
        <v>8</v>
      </c>
      <c r="H8" s="5" t="s">
        <v>340</v>
      </c>
      <c r="I8" s="389" t="s">
        <v>215</v>
      </c>
      <c r="J8" s="389"/>
      <c r="K8" s="389" t="s">
        <v>11</v>
      </c>
      <c r="L8" s="389"/>
      <c r="M8" s="389" t="s">
        <v>12</v>
      </c>
      <c r="N8" s="389"/>
      <c r="O8" s="449" t="s">
        <v>398</v>
      </c>
      <c r="P8" s="449"/>
      <c r="Q8" s="389" t="s">
        <v>399</v>
      </c>
      <c r="R8" s="389"/>
      <c r="S8" s="5" t="s">
        <v>14</v>
      </c>
      <c r="T8" s="5" t="s">
        <v>15</v>
      </c>
      <c r="U8" s="391" t="s">
        <v>17</v>
      </c>
    </row>
    <row r="9" spans="1:30" ht="25.5" customHeight="1" x14ac:dyDescent="0.25">
      <c r="A9" s="389"/>
      <c r="B9" s="389"/>
      <c r="C9" s="5" t="s">
        <v>18</v>
      </c>
      <c r="D9" s="5" t="s">
        <v>19</v>
      </c>
      <c r="E9" s="5" t="s">
        <v>20</v>
      </c>
      <c r="F9" s="5" t="s">
        <v>20</v>
      </c>
      <c r="G9" s="5" t="s">
        <v>22</v>
      </c>
      <c r="H9" s="5" t="s">
        <v>23</v>
      </c>
      <c r="I9" s="5" t="s">
        <v>24</v>
      </c>
      <c r="J9" s="5" t="s">
        <v>20</v>
      </c>
      <c r="K9" s="5" t="s">
        <v>25</v>
      </c>
      <c r="L9" s="6" t="s">
        <v>20</v>
      </c>
      <c r="M9" s="6" t="s">
        <v>26</v>
      </c>
      <c r="N9" s="6" t="s">
        <v>20</v>
      </c>
      <c r="O9" s="5" t="s">
        <v>25</v>
      </c>
      <c r="P9" s="5" t="s">
        <v>20</v>
      </c>
      <c r="Q9" s="5" t="s">
        <v>25</v>
      </c>
      <c r="R9" s="5" t="s">
        <v>20</v>
      </c>
      <c r="S9" s="5" t="s">
        <v>28</v>
      </c>
      <c r="T9" s="5" t="s">
        <v>343</v>
      </c>
      <c r="U9" s="391"/>
    </row>
    <row r="11" spans="1:30" s="21" customFormat="1" ht="15.75" customHeight="1" x14ac:dyDescent="0.2">
      <c r="A11" s="23" t="s">
        <v>262</v>
      </c>
    </row>
    <row r="12" spans="1:30" s="314" customFormat="1" ht="15.75" customHeight="1" x14ac:dyDescent="0.2">
      <c r="A12" s="308">
        <v>1</v>
      </c>
      <c r="B12" s="308" t="s">
        <v>400</v>
      </c>
      <c r="C12" s="309">
        <v>8.4600000000000009</v>
      </c>
      <c r="D12" s="310">
        <v>100</v>
      </c>
      <c r="E12" s="311">
        <v>10</v>
      </c>
      <c r="F12" s="311">
        <v>8</v>
      </c>
      <c r="G12" s="311">
        <v>118</v>
      </c>
      <c r="H12" s="311">
        <v>102</v>
      </c>
      <c r="I12" s="310">
        <v>528</v>
      </c>
      <c r="J12" s="311">
        <v>8</v>
      </c>
      <c r="K12" s="309">
        <v>9.94</v>
      </c>
      <c r="L12" s="311">
        <v>3</v>
      </c>
      <c r="M12" s="311">
        <v>33.9</v>
      </c>
      <c r="N12" s="311">
        <v>6</v>
      </c>
      <c r="O12" s="312">
        <v>29.5</v>
      </c>
      <c r="P12" s="311">
        <v>4</v>
      </c>
      <c r="Q12" s="312">
        <v>5.6</v>
      </c>
      <c r="R12" s="311">
        <v>6</v>
      </c>
      <c r="S12" s="311" t="s">
        <v>39</v>
      </c>
      <c r="T12" s="311" t="s">
        <v>41</v>
      </c>
      <c r="U12" s="311">
        <f t="shared" ref="U12:U19" si="0">SUM(E12+J12+L12+N12+P12+R12)</f>
        <v>37</v>
      </c>
      <c r="V12" s="313"/>
      <c r="W12" s="313"/>
      <c r="X12" s="313"/>
      <c r="Y12" s="313"/>
      <c r="Z12" s="313"/>
      <c r="AA12" s="313"/>
      <c r="AB12" s="313"/>
      <c r="AC12" s="313"/>
      <c r="AD12" s="313"/>
    </row>
    <row r="13" spans="1:30" s="314" customFormat="1" ht="15.75" customHeight="1" x14ac:dyDescent="0.2">
      <c r="A13" s="315">
        <v>2</v>
      </c>
      <c r="B13" s="315" t="s">
        <v>401</v>
      </c>
      <c r="C13" s="316">
        <v>8.1</v>
      </c>
      <c r="D13" s="317">
        <f>(C13*100)/C$22</f>
        <v>159.76331360946745</v>
      </c>
      <c r="E13" s="318">
        <v>18</v>
      </c>
      <c r="F13" s="318">
        <v>8</v>
      </c>
      <c r="G13" s="318">
        <v>112</v>
      </c>
      <c r="H13" s="318">
        <v>102</v>
      </c>
      <c r="I13" s="317">
        <v>530</v>
      </c>
      <c r="J13" s="318">
        <v>8</v>
      </c>
      <c r="K13" s="316">
        <v>8.81</v>
      </c>
      <c r="L13" s="318">
        <v>2</v>
      </c>
      <c r="M13" s="319">
        <v>39.1</v>
      </c>
      <c r="N13" s="318">
        <v>7</v>
      </c>
      <c r="O13" s="319">
        <v>22.6</v>
      </c>
      <c r="P13" s="318">
        <v>6</v>
      </c>
      <c r="Q13" s="319">
        <v>3.5</v>
      </c>
      <c r="R13" s="318">
        <v>2</v>
      </c>
      <c r="S13" s="318" t="s">
        <v>346</v>
      </c>
      <c r="T13" s="318" t="s">
        <v>351</v>
      </c>
      <c r="U13" s="318">
        <f t="shared" si="0"/>
        <v>43</v>
      </c>
      <c r="V13" s="313"/>
      <c r="W13" s="313"/>
      <c r="X13" s="313"/>
      <c r="Y13" s="313"/>
      <c r="Z13" s="313"/>
      <c r="AA13" s="313"/>
      <c r="AB13" s="313"/>
      <c r="AC13" s="313"/>
      <c r="AD13" s="313"/>
    </row>
    <row r="14" spans="1:30" s="314" customFormat="1" ht="15.75" customHeight="1" x14ac:dyDescent="0.2">
      <c r="A14" s="315">
        <v>3</v>
      </c>
      <c r="B14" s="315" t="s">
        <v>688</v>
      </c>
      <c r="C14" s="316">
        <v>7.83</v>
      </c>
      <c r="D14" s="317">
        <f>(C14*100)/C$22</f>
        <v>154.4378698224852</v>
      </c>
      <c r="E14" s="318">
        <v>18</v>
      </c>
      <c r="F14" s="318">
        <v>7</v>
      </c>
      <c r="G14" s="318">
        <v>108</v>
      </c>
      <c r="H14" s="318">
        <v>102</v>
      </c>
      <c r="I14" s="317">
        <v>533</v>
      </c>
      <c r="J14" s="318">
        <v>8</v>
      </c>
      <c r="K14" s="316">
        <v>9.68</v>
      </c>
      <c r="L14" s="318">
        <v>3</v>
      </c>
      <c r="M14" s="319">
        <v>36.9</v>
      </c>
      <c r="N14" s="318">
        <v>7</v>
      </c>
      <c r="O14" s="319">
        <v>21.7</v>
      </c>
      <c r="P14" s="318">
        <v>7</v>
      </c>
      <c r="Q14" s="319">
        <v>4</v>
      </c>
      <c r="R14" s="318">
        <v>2</v>
      </c>
      <c r="S14" s="318" t="s">
        <v>346</v>
      </c>
      <c r="T14" s="318" t="s">
        <v>351</v>
      </c>
      <c r="U14" s="318">
        <f t="shared" si="0"/>
        <v>45</v>
      </c>
      <c r="V14" s="313"/>
      <c r="W14" s="313"/>
      <c r="X14" s="313"/>
      <c r="Y14" s="313"/>
      <c r="Z14" s="313"/>
      <c r="AA14" s="313"/>
      <c r="AB14" s="313"/>
      <c r="AC14" s="313"/>
      <c r="AD14" s="313"/>
    </row>
    <row r="15" spans="1:30" s="314" customFormat="1" ht="15.75" customHeight="1" x14ac:dyDescent="0.2">
      <c r="A15" s="315">
        <v>4</v>
      </c>
      <c r="B15" s="315" t="s">
        <v>402</v>
      </c>
      <c r="C15" s="316">
        <v>8</v>
      </c>
      <c r="D15" s="317">
        <f>(C15*100)/C$22</f>
        <v>157.79092702169623</v>
      </c>
      <c r="E15" s="318">
        <v>18</v>
      </c>
      <c r="F15" s="318">
        <v>8</v>
      </c>
      <c r="G15" s="318">
        <v>100</v>
      </c>
      <c r="H15" s="318">
        <v>102</v>
      </c>
      <c r="I15" s="317">
        <v>531</v>
      </c>
      <c r="J15" s="318">
        <v>8</v>
      </c>
      <c r="K15" s="316">
        <v>8.9</v>
      </c>
      <c r="L15" s="318">
        <v>2</v>
      </c>
      <c r="M15" s="319">
        <v>38</v>
      </c>
      <c r="N15" s="318">
        <v>7</v>
      </c>
      <c r="O15" s="319">
        <v>25.3</v>
      </c>
      <c r="P15" s="318">
        <v>5</v>
      </c>
      <c r="Q15" s="318">
        <v>3.5</v>
      </c>
      <c r="R15" s="318">
        <v>2</v>
      </c>
      <c r="S15" s="318" t="s">
        <v>346</v>
      </c>
      <c r="T15" s="318" t="s">
        <v>351</v>
      </c>
      <c r="U15" s="318">
        <f t="shared" si="0"/>
        <v>42</v>
      </c>
      <c r="V15" s="313"/>
      <c r="W15" s="313"/>
      <c r="X15" s="313"/>
      <c r="Y15" s="313"/>
      <c r="Z15" s="313"/>
      <c r="AA15" s="313"/>
      <c r="AB15" s="313"/>
      <c r="AC15" s="313"/>
      <c r="AD15" s="313"/>
    </row>
    <row r="16" spans="1:30" s="314" customFormat="1" ht="15.75" customHeight="1" x14ac:dyDescent="0.2">
      <c r="A16" s="315">
        <v>5</v>
      </c>
      <c r="B16" s="315" t="s">
        <v>403</v>
      </c>
      <c r="C16" s="316">
        <v>8.9499999999999993</v>
      </c>
      <c r="D16" s="317">
        <f>(C16*100)/C$22</f>
        <v>176.52859960552266</v>
      </c>
      <c r="E16" s="318">
        <v>18</v>
      </c>
      <c r="F16" s="318">
        <v>7</v>
      </c>
      <c r="G16" s="318">
        <v>104</v>
      </c>
      <c r="H16" s="318">
        <v>102</v>
      </c>
      <c r="I16" s="317">
        <v>521</v>
      </c>
      <c r="J16" s="318">
        <v>8</v>
      </c>
      <c r="K16" s="316">
        <v>9.44</v>
      </c>
      <c r="L16" s="318">
        <v>3</v>
      </c>
      <c r="M16" s="319">
        <v>49.8</v>
      </c>
      <c r="N16" s="318">
        <v>9</v>
      </c>
      <c r="O16" s="319">
        <v>24.8</v>
      </c>
      <c r="P16" s="318">
        <v>5</v>
      </c>
      <c r="Q16" s="319">
        <v>3.4</v>
      </c>
      <c r="R16" s="318">
        <v>1</v>
      </c>
      <c r="S16" s="318" t="s">
        <v>346</v>
      </c>
      <c r="T16" s="318" t="s">
        <v>351</v>
      </c>
      <c r="U16" s="318">
        <f t="shared" si="0"/>
        <v>44</v>
      </c>
      <c r="V16" s="313"/>
      <c r="W16" s="313"/>
      <c r="X16" s="313"/>
      <c r="Y16" s="313"/>
      <c r="Z16" s="313"/>
      <c r="AA16" s="313"/>
      <c r="AB16" s="313"/>
      <c r="AC16" s="313"/>
      <c r="AD16" s="313"/>
    </row>
    <row r="17" spans="1:30" s="314" customFormat="1" ht="15.75" customHeight="1" x14ac:dyDescent="0.2">
      <c r="A17" s="315">
        <v>6</v>
      </c>
      <c r="B17" s="315" t="s">
        <v>404</v>
      </c>
      <c r="C17" s="316">
        <v>7.87</v>
      </c>
      <c r="D17" s="317">
        <f>(C17*100)/C$12</f>
        <v>93.026004728132378</v>
      </c>
      <c r="E17" s="318">
        <v>8</v>
      </c>
      <c r="F17" s="318">
        <v>8</v>
      </c>
      <c r="G17" s="318">
        <v>101</v>
      </c>
      <c r="H17" s="318">
        <v>102</v>
      </c>
      <c r="I17" s="317">
        <v>514</v>
      </c>
      <c r="J17" s="318">
        <v>7</v>
      </c>
      <c r="K17" s="316">
        <v>9.1199999999999992</v>
      </c>
      <c r="L17" s="318">
        <v>3</v>
      </c>
      <c r="M17" s="318">
        <v>43.3</v>
      </c>
      <c r="N17" s="318">
        <v>8</v>
      </c>
      <c r="O17" s="319">
        <v>22.6</v>
      </c>
      <c r="P17" s="318">
        <v>6</v>
      </c>
      <c r="Q17" s="319">
        <v>3.6</v>
      </c>
      <c r="R17" s="318">
        <v>2</v>
      </c>
      <c r="S17" s="318" t="s">
        <v>39</v>
      </c>
      <c r="T17" s="318" t="s">
        <v>41</v>
      </c>
      <c r="U17" s="318">
        <f t="shared" si="0"/>
        <v>34</v>
      </c>
      <c r="V17" s="313"/>
      <c r="W17" s="313"/>
      <c r="X17" s="313"/>
      <c r="Y17" s="313"/>
      <c r="Z17" s="313"/>
      <c r="AA17" s="313"/>
      <c r="AB17" s="313"/>
      <c r="AC17" s="313"/>
      <c r="AD17" s="313"/>
    </row>
    <row r="18" spans="1:30" s="314" customFormat="1" ht="15.75" customHeight="1" x14ac:dyDescent="0.2">
      <c r="A18" s="315">
        <v>7</v>
      </c>
      <c r="B18" s="315" t="s">
        <v>405</v>
      </c>
      <c r="C18" s="316">
        <v>7.07</v>
      </c>
      <c r="D18" s="317">
        <f>(C18*100)/C$12</f>
        <v>83.569739952718663</v>
      </c>
      <c r="E18" s="318">
        <v>6</v>
      </c>
      <c r="F18" s="318">
        <v>6</v>
      </c>
      <c r="G18" s="318">
        <v>104</v>
      </c>
      <c r="H18" s="318">
        <v>102</v>
      </c>
      <c r="I18" s="317">
        <v>516</v>
      </c>
      <c r="J18" s="318">
        <v>7</v>
      </c>
      <c r="K18" s="316">
        <v>8.82</v>
      </c>
      <c r="L18" s="318">
        <v>2</v>
      </c>
      <c r="M18" s="318">
        <v>36.700000000000003</v>
      </c>
      <c r="N18" s="318">
        <v>7</v>
      </c>
      <c r="O18" s="319">
        <v>22.1</v>
      </c>
      <c r="P18" s="318">
        <v>6</v>
      </c>
      <c r="Q18" s="319">
        <v>4</v>
      </c>
      <c r="R18" s="318">
        <v>2</v>
      </c>
      <c r="S18" s="318" t="s">
        <v>39</v>
      </c>
      <c r="T18" s="318" t="s">
        <v>41</v>
      </c>
      <c r="U18" s="318">
        <f t="shared" si="0"/>
        <v>30</v>
      </c>
      <c r="V18" s="313"/>
      <c r="W18" s="313"/>
      <c r="X18" s="313"/>
      <c r="Y18" s="313"/>
      <c r="Z18" s="313"/>
      <c r="AA18" s="313"/>
      <c r="AB18" s="313"/>
      <c r="AC18" s="313"/>
      <c r="AD18" s="313"/>
    </row>
    <row r="19" spans="1:30" s="314" customFormat="1" ht="15.75" customHeight="1" x14ac:dyDescent="0.2">
      <c r="A19" s="315">
        <v>8</v>
      </c>
      <c r="B19" s="315" t="s">
        <v>406</v>
      </c>
      <c r="C19" s="316">
        <v>7.82</v>
      </c>
      <c r="D19" s="317">
        <f>(C19*100)/C$12</f>
        <v>92.43498817966902</v>
      </c>
      <c r="E19" s="318">
        <v>8</v>
      </c>
      <c r="F19" s="318">
        <v>8</v>
      </c>
      <c r="G19" s="318">
        <v>101</v>
      </c>
      <c r="H19" s="318">
        <v>102</v>
      </c>
      <c r="I19" s="317">
        <v>537</v>
      </c>
      <c r="J19" s="318">
        <v>9</v>
      </c>
      <c r="K19" s="316">
        <v>9.93</v>
      </c>
      <c r="L19" s="318">
        <v>3</v>
      </c>
      <c r="M19" s="319">
        <v>43.7</v>
      </c>
      <c r="N19" s="318">
        <v>8</v>
      </c>
      <c r="O19" s="319">
        <v>24.7</v>
      </c>
      <c r="P19" s="318">
        <v>5</v>
      </c>
      <c r="Q19" s="319">
        <v>3.6</v>
      </c>
      <c r="R19" s="318">
        <v>2</v>
      </c>
      <c r="S19" s="318" t="s">
        <v>39</v>
      </c>
      <c r="T19" s="318" t="s">
        <v>41</v>
      </c>
      <c r="U19" s="318">
        <f t="shared" si="0"/>
        <v>35</v>
      </c>
      <c r="V19" s="313"/>
      <c r="W19" s="313"/>
      <c r="X19" s="313"/>
      <c r="Y19" s="313"/>
      <c r="Z19" s="313"/>
      <c r="AA19" s="313"/>
      <c r="AB19" s="313"/>
      <c r="AC19" s="313"/>
      <c r="AD19" s="313"/>
    </row>
    <row r="20" spans="1:30" s="21" customFormat="1" ht="15.75" customHeight="1" x14ac:dyDescent="0.2">
      <c r="I20" s="22"/>
    </row>
    <row r="21" spans="1:30" s="21" customFormat="1" ht="15.75" customHeight="1" x14ac:dyDescent="0.2">
      <c r="A21" s="289" t="s">
        <v>602</v>
      </c>
      <c r="I21" s="22"/>
    </row>
    <row r="22" spans="1:30" s="314" customFormat="1" ht="15.75" customHeight="1" x14ac:dyDescent="0.2">
      <c r="A22" s="308">
        <v>1</v>
      </c>
      <c r="B22" s="308" t="s">
        <v>400</v>
      </c>
      <c r="C22" s="309">
        <v>5.07</v>
      </c>
      <c r="D22" s="310">
        <v>100</v>
      </c>
      <c r="E22" s="311">
        <v>10</v>
      </c>
      <c r="F22" s="311">
        <v>1</v>
      </c>
      <c r="G22" s="311">
        <v>111</v>
      </c>
      <c r="H22" s="311">
        <v>109</v>
      </c>
      <c r="I22" s="310">
        <v>498</v>
      </c>
      <c r="J22" s="311">
        <v>6</v>
      </c>
      <c r="K22" s="309">
        <v>10.76</v>
      </c>
      <c r="L22" s="311">
        <v>4</v>
      </c>
      <c r="M22" s="311">
        <v>36.9</v>
      </c>
      <c r="N22" s="311">
        <v>7</v>
      </c>
      <c r="O22" s="312">
        <v>27.6</v>
      </c>
      <c r="P22" s="311">
        <v>4</v>
      </c>
      <c r="Q22" s="312">
        <v>5.6</v>
      </c>
      <c r="R22" s="311">
        <v>6</v>
      </c>
      <c r="S22" s="311" t="s">
        <v>346</v>
      </c>
      <c r="T22" s="311" t="s">
        <v>351</v>
      </c>
      <c r="U22" s="311">
        <f t="shared" ref="U22:U29" si="1">SUM(E22+J22+L22+N22+P22+R22)</f>
        <v>37</v>
      </c>
      <c r="V22" s="313"/>
      <c r="W22" s="313"/>
      <c r="X22" s="313"/>
      <c r="Y22" s="313"/>
      <c r="Z22" s="313"/>
      <c r="AA22" s="313"/>
      <c r="AB22" s="313"/>
      <c r="AC22" s="313"/>
      <c r="AD22" s="313"/>
    </row>
    <row r="23" spans="1:30" s="314" customFormat="1" ht="15.75" customHeight="1" x14ac:dyDescent="0.2">
      <c r="A23" s="315">
        <v>2</v>
      </c>
      <c r="B23" s="315" t="s">
        <v>401</v>
      </c>
      <c r="C23" s="318">
        <v>7.28</v>
      </c>
      <c r="D23" s="317">
        <f>(C23*100)/C$22</f>
        <v>143.58974358974359</v>
      </c>
      <c r="E23" s="318">
        <v>18</v>
      </c>
      <c r="F23" s="318">
        <v>1</v>
      </c>
      <c r="G23" s="318">
        <v>109</v>
      </c>
      <c r="H23" s="318">
        <v>109</v>
      </c>
      <c r="I23" s="317">
        <v>486</v>
      </c>
      <c r="J23" s="318">
        <v>5</v>
      </c>
      <c r="K23" s="316">
        <v>8.7799999999999994</v>
      </c>
      <c r="L23" s="318">
        <v>2</v>
      </c>
      <c r="M23" s="319">
        <v>36.9</v>
      </c>
      <c r="N23" s="318">
        <v>7</v>
      </c>
      <c r="O23" s="319">
        <v>21.4</v>
      </c>
      <c r="P23" s="318">
        <v>7</v>
      </c>
      <c r="Q23" s="319">
        <v>4.4000000000000004</v>
      </c>
      <c r="R23" s="318">
        <v>3</v>
      </c>
      <c r="S23" s="318" t="s">
        <v>346</v>
      </c>
      <c r="T23" s="318" t="s">
        <v>351</v>
      </c>
      <c r="U23" s="318">
        <f t="shared" si="1"/>
        <v>42</v>
      </c>
      <c r="V23" s="313"/>
      <c r="W23" s="313"/>
      <c r="X23" s="313"/>
      <c r="Y23" s="313"/>
      <c r="Z23" s="313"/>
      <c r="AA23" s="313"/>
      <c r="AB23" s="313"/>
      <c r="AC23" s="313"/>
      <c r="AD23" s="313"/>
    </row>
    <row r="24" spans="1:30" s="314" customFormat="1" ht="15.75" customHeight="1" x14ac:dyDescent="0.2">
      <c r="A24" s="315">
        <v>3</v>
      </c>
      <c r="B24" s="315" t="s">
        <v>688</v>
      </c>
      <c r="C24" s="318">
        <v>6.02</v>
      </c>
      <c r="D24" s="317">
        <f>(C24*100)/C$22</f>
        <v>118.73767258382642</v>
      </c>
      <c r="E24" s="318">
        <v>14</v>
      </c>
      <c r="F24" s="318">
        <v>3</v>
      </c>
      <c r="G24" s="318">
        <v>109</v>
      </c>
      <c r="H24" s="318">
        <v>109</v>
      </c>
      <c r="I24" s="317">
        <v>499</v>
      </c>
      <c r="J24" s="318">
        <v>6</v>
      </c>
      <c r="K24" s="316">
        <v>10.029999999999999</v>
      </c>
      <c r="L24" s="318">
        <v>4</v>
      </c>
      <c r="M24" s="319">
        <v>39.1</v>
      </c>
      <c r="N24" s="318">
        <v>7</v>
      </c>
      <c r="O24" s="319">
        <v>21.6</v>
      </c>
      <c r="P24" s="318">
        <v>7</v>
      </c>
      <c r="Q24" s="319">
        <v>4.7</v>
      </c>
      <c r="R24" s="318">
        <v>4</v>
      </c>
      <c r="S24" s="318" t="s">
        <v>346</v>
      </c>
      <c r="T24" s="318" t="s">
        <v>351</v>
      </c>
      <c r="U24" s="318">
        <f t="shared" si="1"/>
        <v>42</v>
      </c>
      <c r="V24" s="313"/>
      <c r="W24" s="313"/>
      <c r="X24" s="313"/>
      <c r="Y24" s="313"/>
      <c r="Z24" s="313"/>
      <c r="AA24" s="313"/>
      <c r="AB24" s="313"/>
      <c r="AC24" s="313"/>
      <c r="AD24" s="313"/>
    </row>
    <row r="25" spans="1:30" s="314" customFormat="1" ht="15.75" customHeight="1" x14ac:dyDescent="0.2">
      <c r="A25" s="315">
        <v>4</v>
      </c>
      <c r="B25" s="315" t="s">
        <v>402</v>
      </c>
      <c r="C25" s="318">
        <v>6.04</v>
      </c>
      <c r="D25" s="317">
        <f>(C25*100)/C$22</f>
        <v>119.13214990138066</v>
      </c>
      <c r="E25" s="318">
        <v>14</v>
      </c>
      <c r="F25" s="318">
        <v>1</v>
      </c>
      <c r="G25" s="318">
        <v>104</v>
      </c>
      <c r="H25" s="318">
        <v>109</v>
      </c>
      <c r="I25" s="317">
        <v>496</v>
      </c>
      <c r="J25" s="318">
        <v>6</v>
      </c>
      <c r="K25" s="316">
        <v>9.4499999999999993</v>
      </c>
      <c r="L25" s="318">
        <v>3</v>
      </c>
      <c r="M25" s="319">
        <v>37.5</v>
      </c>
      <c r="N25" s="318">
        <v>7</v>
      </c>
      <c r="O25" s="319">
        <v>25.5</v>
      </c>
      <c r="P25" s="318">
        <v>5</v>
      </c>
      <c r="Q25" s="318">
        <v>4.2</v>
      </c>
      <c r="R25" s="318">
        <v>3</v>
      </c>
      <c r="S25" s="318" t="s">
        <v>346</v>
      </c>
      <c r="T25" s="318" t="s">
        <v>351</v>
      </c>
      <c r="U25" s="318">
        <f t="shared" si="1"/>
        <v>38</v>
      </c>
      <c r="V25" s="313"/>
      <c r="W25" s="313"/>
      <c r="X25" s="313"/>
      <c r="Y25" s="313"/>
      <c r="Z25" s="313"/>
      <c r="AA25" s="313"/>
      <c r="AB25" s="313"/>
      <c r="AC25" s="313"/>
      <c r="AD25" s="313"/>
    </row>
    <row r="26" spans="1:30" s="314" customFormat="1" ht="15.75" customHeight="1" x14ac:dyDescent="0.2">
      <c r="A26" s="315">
        <v>5</v>
      </c>
      <c r="B26" s="315" t="s">
        <v>403</v>
      </c>
      <c r="C26" s="318">
        <v>4.7</v>
      </c>
      <c r="D26" s="317">
        <f>(C26*100)/C$22</f>
        <v>92.70216962524654</v>
      </c>
      <c r="E26" s="318">
        <v>8</v>
      </c>
      <c r="F26" s="318">
        <v>1</v>
      </c>
      <c r="G26" s="318">
        <v>106</v>
      </c>
      <c r="H26" s="318">
        <v>109</v>
      </c>
      <c r="I26" s="317">
        <v>499</v>
      </c>
      <c r="J26" s="318">
        <v>6</v>
      </c>
      <c r="K26" s="316">
        <v>9.57</v>
      </c>
      <c r="L26" s="318">
        <v>3</v>
      </c>
      <c r="M26" s="319">
        <v>41.6</v>
      </c>
      <c r="N26" s="318">
        <v>8</v>
      </c>
      <c r="O26" s="319">
        <v>25.8</v>
      </c>
      <c r="P26" s="318">
        <v>5</v>
      </c>
      <c r="Q26" s="319">
        <v>4.2</v>
      </c>
      <c r="R26" s="318">
        <v>3</v>
      </c>
      <c r="S26" s="318" t="s">
        <v>346</v>
      </c>
      <c r="T26" s="318" t="s">
        <v>351</v>
      </c>
      <c r="U26" s="318">
        <f t="shared" si="1"/>
        <v>33</v>
      </c>
      <c r="V26" s="313"/>
      <c r="W26" s="313"/>
      <c r="X26" s="313"/>
      <c r="Y26" s="313"/>
      <c r="Z26" s="313"/>
      <c r="AA26" s="313"/>
      <c r="AB26" s="313"/>
      <c r="AC26" s="313"/>
      <c r="AD26" s="313"/>
    </row>
    <row r="27" spans="1:30" s="314" customFormat="1" ht="15.75" customHeight="1" x14ac:dyDescent="0.2">
      <c r="A27" s="315">
        <v>6</v>
      </c>
      <c r="B27" s="315" t="s">
        <v>404</v>
      </c>
      <c r="C27" s="316">
        <v>5.6</v>
      </c>
      <c r="D27" s="317">
        <f>(C27*100)/C$12</f>
        <v>66.193853427895974</v>
      </c>
      <c r="E27" s="318">
        <v>4</v>
      </c>
      <c r="F27" s="318">
        <v>1</v>
      </c>
      <c r="G27" s="318">
        <v>112</v>
      </c>
      <c r="H27" s="318">
        <v>109</v>
      </c>
      <c r="I27" s="317">
        <v>486</v>
      </c>
      <c r="J27" s="318">
        <v>5</v>
      </c>
      <c r="K27" s="316">
        <v>10.25</v>
      </c>
      <c r="L27" s="318">
        <v>4</v>
      </c>
      <c r="M27" s="318">
        <v>39.1</v>
      </c>
      <c r="N27" s="318">
        <v>7</v>
      </c>
      <c r="O27" s="319">
        <v>23.1</v>
      </c>
      <c r="P27" s="318">
        <v>6</v>
      </c>
      <c r="Q27" s="319">
        <v>4.4000000000000004</v>
      </c>
      <c r="R27" s="318">
        <v>3</v>
      </c>
      <c r="S27" s="318" t="s">
        <v>346</v>
      </c>
      <c r="T27" s="318" t="s">
        <v>351</v>
      </c>
      <c r="U27" s="318">
        <f t="shared" si="1"/>
        <v>29</v>
      </c>
      <c r="V27" s="313"/>
      <c r="W27" s="313"/>
      <c r="X27" s="313"/>
      <c r="Y27" s="313"/>
      <c r="Z27" s="313"/>
      <c r="AA27" s="313"/>
      <c r="AB27" s="313"/>
      <c r="AC27" s="313"/>
      <c r="AD27" s="313"/>
    </row>
    <row r="28" spans="1:30" s="314" customFormat="1" ht="15.75" customHeight="1" x14ac:dyDescent="0.2">
      <c r="A28" s="315">
        <v>7</v>
      </c>
      <c r="B28" s="315" t="s">
        <v>405</v>
      </c>
      <c r="C28" s="316">
        <v>5.9</v>
      </c>
      <c r="D28" s="317">
        <f>(C28*100)/C$12</f>
        <v>69.739952718676122</v>
      </c>
      <c r="E28" s="318">
        <v>4</v>
      </c>
      <c r="F28" s="318">
        <v>1</v>
      </c>
      <c r="G28" s="318">
        <v>110</v>
      </c>
      <c r="H28" s="318">
        <v>109</v>
      </c>
      <c r="I28" s="317">
        <v>474</v>
      </c>
      <c r="J28" s="318">
        <v>4</v>
      </c>
      <c r="K28" s="316">
        <v>9.16</v>
      </c>
      <c r="L28" s="318">
        <v>3</v>
      </c>
      <c r="M28" s="318">
        <v>34.5</v>
      </c>
      <c r="N28" s="318">
        <v>6</v>
      </c>
      <c r="O28" s="319">
        <v>22.5</v>
      </c>
      <c r="P28" s="318">
        <v>6</v>
      </c>
      <c r="Q28" s="319">
        <v>4.8</v>
      </c>
      <c r="R28" s="318">
        <v>4</v>
      </c>
      <c r="S28" s="318" t="s">
        <v>346</v>
      </c>
      <c r="T28" s="318" t="s">
        <v>351</v>
      </c>
      <c r="U28" s="318">
        <f t="shared" si="1"/>
        <v>27</v>
      </c>
      <c r="V28" s="313"/>
      <c r="W28" s="313"/>
      <c r="X28" s="313"/>
      <c r="Y28" s="313"/>
      <c r="Z28" s="313"/>
      <c r="AA28" s="313"/>
      <c r="AB28" s="313"/>
      <c r="AC28" s="313"/>
      <c r="AD28" s="313"/>
    </row>
    <row r="29" spans="1:30" s="314" customFormat="1" ht="15.75" customHeight="1" x14ac:dyDescent="0.2">
      <c r="A29" s="315">
        <v>8</v>
      </c>
      <c r="B29" s="315" t="s">
        <v>406</v>
      </c>
      <c r="C29" s="316">
        <v>5.23</v>
      </c>
      <c r="D29" s="317">
        <f>(C29*100)/C$12</f>
        <v>61.820330969267133</v>
      </c>
      <c r="E29" s="318">
        <v>2</v>
      </c>
      <c r="F29" s="318">
        <v>7</v>
      </c>
      <c r="G29" s="318">
        <v>98</v>
      </c>
      <c r="H29" s="318">
        <v>109</v>
      </c>
      <c r="I29" s="317">
        <v>484</v>
      </c>
      <c r="J29" s="318">
        <v>5</v>
      </c>
      <c r="K29" s="316">
        <v>9.7200000000000006</v>
      </c>
      <c r="L29" s="318">
        <v>3</v>
      </c>
      <c r="M29" s="319">
        <v>45</v>
      </c>
      <c r="N29" s="318">
        <v>8</v>
      </c>
      <c r="O29" s="319">
        <v>23.2</v>
      </c>
      <c r="P29" s="318">
        <v>6</v>
      </c>
      <c r="Q29" s="319">
        <v>4.0999999999999996</v>
      </c>
      <c r="R29" s="318">
        <v>3</v>
      </c>
      <c r="S29" s="318" t="s">
        <v>346</v>
      </c>
      <c r="T29" s="318" t="s">
        <v>351</v>
      </c>
      <c r="U29" s="318">
        <f t="shared" si="1"/>
        <v>27</v>
      </c>
      <c r="V29" s="313"/>
      <c r="W29" s="313"/>
      <c r="X29" s="313"/>
      <c r="Y29" s="313"/>
      <c r="Z29" s="313"/>
      <c r="AA29" s="313"/>
      <c r="AB29" s="313"/>
      <c r="AC29" s="313"/>
      <c r="AD29" s="313"/>
    </row>
    <row r="30" spans="1:30" s="21" customFormat="1" ht="15.75" customHeight="1" x14ac:dyDescent="0.2"/>
    <row r="31" spans="1:30" s="21" customFormat="1" ht="15.75" customHeight="1" x14ac:dyDescent="0.2">
      <c r="A31" s="23" t="s">
        <v>42</v>
      </c>
    </row>
    <row r="32" spans="1:30" s="314" customFormat="1" ht="15.75" customHeight="1" x14ac:dyDescent="0.2">
      <c r="A32" s="320">
        <v>1</v>
      </c>
      <c r="B32" s="320" t="s">
        <v>400</v>
      </c>
      <c r="C32" s="321">
        <f t="shared" ref="C32:C39" si="2">SUM(C12+C22)/2</f>
        <v>6.7650000000000006</v>
      </c>
      <c r="D32" s="322">
        <v>100</v>
      </c>
      <c r="E32" s="323">
        <v>10</v>
      </c>
      <c r="F32" s="322">
        <f t="shared" ref="F32:I39" si="3">SUM(F12+F22)/2</f>
        <v>4.5</v>
      </c>
      <c r="G32" s="322">
        <f t="shared" si="3"/>
        <v>114.5</v>
      </c>
      <c r="H32" s="322">
        <f t="shared" si="3"/>
        <v>105.5</v>
      </c>
      <c r="I32" s="322">
        <f t="shared" si="3"/>
        <v>513</v>
      </c>
      <c r="J32" s="323">
        <v>7</v>
      </c>
      <c r="K32" s="322">
        <f t="shared" ref="K32:K39" si="4">SUM(K12+K22)/2</f>
        <v>10.35</v>
      </c>
      <c r="L32" s="323">
        <v>3</v>
      </c>
      <c r="M32" s="324">
        <f t="shared" ref="M32:M39" si="5">SUM(M12+M22)/2</f>
        <v>35.4</v>
      </c>
      <c r="N32" s="323">
        <v>6</v>
      </c>
      <c r="O32" s="324">
        <f t="shared" ref="O32:O39" si="6">SUM(O12+O22)/2</f>
        <v>28.55</v>
      </c>
      <c r="P32" s="323">
        <v>4</v>
      </c>
      <c r="Q32" s="324">
        <f>(Q12+Q22)/2</f>
        <v>5.6</v>
      </c>
      <c r="R32" s="323">
        <v>6</v>
      </c>
      <c r="S32" s="323"/>
      <c r="T32" s="323"/>
      <c r="U32" s="323">
        <f t="shared" ref="U32:U39" si="7">SUM(E32+J32+L32+N32+P32+R32)</f>
        <v>36</v>
      </c>
    </row>
    <row r="33" spans="1:30" s="314" customFormat="1" ht="15.75" customHeight="1" x14ac:dyDescent="0.2">
      <c r="A33" s="315">
        <v>2</v>
      </c>
      <c r="B33" s="315" t="s">
        <v>401</v>
      </c>
      <c r="C33" s="316">
        <f t="shared" si="2"/>
        <v>7.6899999999999995</v>
      </c>
      <c r="D33" s="317">
        <f t="shared" ref="D33:D39" si="8">(C33*100)/C$32</f>
        <v>113.67331855136732</v>
      </c>
      <c r="E33" s="318">
        <v>12</v>
      </c>
      <c r="F33" s="316">
        <f t="shared" si="3"/>
        <v>4.5</v>
      </c>
      <c r="G33" s="317">
        <f t="shared" si="3"/>
        <v>110.5</v>
      </c>
      <c r="H33" s="317">
        <f t="shared" si="3"/>
        <v>105.5</v>
      </c>
      <c r="I33" s="317">
        <f t="shared" si="3"/>
        <v>508</v>
      </c>
      <c r="J33" s="318">
        <v>7</v>
      </c>
      <c r="K33" s="317">
        <f t="shared" si="4"/>
        <v>8.7949999999999999</v>
      </c>
      <c r="L33" s="318">
        <v>2</v>
      </c>
      <c r="M33" s="319">
        <f t="shared" si="5"/>
        <v>38</v>
      </c>
      <c r="N33" s="318">
        <v>7</v>
      </c>
      <c r="O33" s="319">
        <f t="shared" si="6"/>
        <v>22</v>
      </c>
      <c r="P33" s="318">
        <v>6</v>
      </c>
      <c r="Q33" s="319">
        <f t="shared" ref="Q33:Q39" si="9">SUM(Q13+Q23)/2</f>
        <v>3.95</v>
      </c>
      <c r="R33" s="318">
        <v>2</v>
      </c>
      <c r="S33" s="318"/>
      <c r="T33" s="318"/>
      <c r="U33" s="318">
        <f t="shared" si="7"/>
        <v>36</v>
      </c>
      <c r="V33" s="313"/>
      <c r="W33" s="313"/>
      <c r="X33" s="313"/>
      <c r="Y33" s="313"/>
      <c r="Z33" s="313"/>
      <c r="AA33" s="313"/>
      <c r="AB33" s="313"/>
      <c r="AC33" s="313"/>
      <c r="AD33" s="313"/>
    </row>
    <row r="34" spans="1:30" s="314" customFormat="1" ht="15.75" customHeight="1" x14ac:dyDescent="0.2">
      <c r="A34" s="315">
        <v>3</v>
      </c>
      <c r="B34" s="315" t="s">
        <v>688</v>
      </c>
      <c r="C34" s="316">
        <f t="shared" si="2"/>
        <v>6.9249999999999998</v>
      </c>
      <c r="D34" s="317">
        <f t="shared" si="8"/>
        <v>102.36511456023651</v>
      </c>
      <c r="E34" s="318">
        <v>10</v>
      </c>
      <c r="F34" s="316">
        <f t="shared" si="3"/>
        <v>5</v>
      </c>
      <c r="G34" s="317">
        <f t="shared" si="3"/>
        <v>108.5</v>
      </c>
      <c r="H34" s="317">
        <f t="shared" si="3"/>
        <v>105.5</v>
      </c>
      <c r="I34" s="317">
        <f t="shared" si="3"/>
        <v>516</v>
      </c>
      <c r="J34" s="318">
        <v>7</v>
      </c>
      <c r="K34" s="317">
        <f t="shared" si="4"/>
        <v>9.8550000000000004</v>
      </c>
      <c r="L34" s="318">
        <v>3</v>
      </c>
      <c r="M34" s="319">
        <f t="shared" si="5"/>
        <v>38</v>
      </c>
      <c r="N34" s="318">
        <v>7</v>
      </c>
      <c r="O34" s="319">
        <f t="shared" si="6"/>
        <v>21.65</v>
      </c>
      <c r="P34" s="318">
        <v>7</v>
      </c>
      <c r="Q34" s="319">
        <f t="shared" si="9"/>
        <v>4.3499999999999996</v>
      </c>
      <c r="R34" s="318">
        <v>3</v>
      </c>
      <c r="S34" s="318"/>
      <c r="T34" s="318"/>
      <c r="U34" s="318">
        <f t="shared" si="7"/>
        <v>37</v>
      </c>
      <c r="V34" s="313"/>
      <c r="W34" s="313"/>
      <c r="X34" s="313"/>
      <c r="Y34" s="313"/>
      <c r="Z34" s="313"/>
      <c r="AA34" s="313"/>
      <c r="AB34" s="313"/>
      <c r="AC34" s="313"/>
      <c r="AD34" s="313"/>
    </row>
    <row r="35" spans="1:30" s="314" customFormat="1" ht="15.75" customHeight="1" x14ac:dyDescent="0.2">
      <c r="A35" s="315">
        <v>4</v>
      </c>
      <c r="B35" s="315" t="s">
        <v>402</v>
      </c>
      <c r="C35" s="316">
        <f t="shared" si="2"/>
        <v>7.02</v>
      </c>
      <c r="D35" s="317">
        <f t="shared" si="8"/>
        <v>103.76940133037694</v>
      </c>
      <c r="E35" s="318">
        <v>10</v>
      </c>
      <c r="F35" s="316">
        <f t="shared" si="3"/>
        <v>4.5</v>
      </c>
      <c r="G35" s="317">
        <f t="shared" si="3"/>
        <v>102</v>
      </c>
      <c r="H35" s="317">
        <f t="shared" si="3"/>
        <v>105.5</v>
      </c>
      <c r="I35" s="317">
        <f t="shared" si="3"/>
        <v>513.5</v>
      </c>
      <c r="J35" s="318">
        <v>7</v>
      </c>
      <c r="K35" s="317">
        <f t="shared" si="4"/>
        <v>9.1750000000000007</v>
      </c>
      <c r="L35" s="318">
        <v>2</v>
      </c>
      <c r="M35" s="319">
        <f t="shared" si="5"/>
        <v>37.75</v>
      </c>
      <c r="N35" s="318">
        <v>7</v>
      </c>
      <c r="O35" s="319">
        <f t="shared" si="6"/>
        <v>25.4</v>
      </c>
      <c r="P35" s="318">
        <v>5</v>
      </c>
      <c r="Q35" s="319">
        <f t="shared" si="9"/>
        <v>3.85</v>
      </c>
      <c r="R35" s="318">
        <v>2</v>
      </c>
      <c r="S35" s="318"/>
      <c r="T35" s="318"/>
      <c r="U35" s="318">
        <f t="shared" si="7"/>
        <v>33</v>
      </c>
      <c r="V35" s="313"/>
      <c r="W35" s="313"/>
      <c r="X35" s="313"/>
      <c r="Y35" s="313"/>
      <c r="Z35" s="313"/>
      <c r="AA35" s="313"/>
      <c r="AB35" s="313"/>
      <c r="AC35" s="313"/>
      <c r="AD35" s="313"/>
    </row>
    <row r="36" spans="1:30" s="314" customFormat="1" ht="15.75" customHeight="1" x14ac:dyDescent="0.2">
      <c r="A36" s="315">
        <v>5</v>
      </c>
      <c r="B36" s="315" t="s">
        <v>403</v>
      </c>
      <c r="C36" s="316">
        <f t="shared" si="2"/>
        <v>6.8249999999999993</v>
      </c>
      <c r="D36" s="317">
        <f t="shared" si="8"/>
        <v>100.88691796008867</v>
      </c>
      <c r="E36" s="318">
        <v>10</v>
      </c>
      <c r="F36" s="316">
        <f t="shared" si="3"/>
        <v>4</v>
      </c>
      <c r="G36" s="317">
        <f t="shared" si="3"/>
        <v>105</v>
      </c>
      <c r="H36" s="317">
        <f t="shared" si="3"/>
        <v>105.5</v>
      </c>
      <c r="I36" s="317">
        <f t="shared" si="3"/>
        <v>510</v>
      </c>
      <c r="J36" s="318">
        <v>7</v>
      </c>
      <c r="K36" s="317">
        <f t="shared" si="4"/>
        <v>9.504999999999999</v>
      </c>
      <c r="L36" s="318">
        <v>3</v>
      </c>
      <c r="M36" s="319">
        <f t="shared" si="5"/>
        <v>45.7</v>
      </c>
      <c r="N36" s="318">
        <v>9</v>
      </c>
      <c r="O36" s="319">
        <f t="shared" si="6"/>
        <v>25.3</v>
      </c>
      <c r="P36" s="318">
        <v>5</v>
      </c>
      <c r="Q36" s="319">
        <f t="shared" si="9"/>
        <v>3.8</v>
      </c>
      <c r="R36" s="318">
        <v>2</v>
      </c>
      <c r="S36" s="318"/>
      <c r="T36" s="318"/>
      <c r="U36" s="318">
        <f t="shared" si="7"/>
        <v>36</v>
      </c>
      <c r="V36" s="313"/>
      <c r="W36" s="313"/>
      <c r="X36" s="313"/>
      <c r="Y36" s="313"/>
      <c r="Z36" s="313"/>
      <c r="AA36" s="313"/>
      <c r="AB36" s="313"/>
      <c r="AC36" s="313"/>
      <c r="AD36" s="313"/>
    </row>
    <row r="37" spans="1:30" s="314" customFormat="1" ht="15.75" customHeight="1" x14ac:dyDescent="0.2">
      <c r="A37" s="315">
        <v>6</v>
      </c>
      <c r="B37" s="315" t="s">
        <v>404</v>
      </c>
      <c r="C37" s="316">
        <f t="shared" si="2"/>
        <v>6.7349999999999994</v>
      </c>
      <c r="D37" s="317">
        <f t="shared" si="8"/>
        <v>99.556541019955645</v>
      </c>
      <c r="E37" s="318">
        <v>10</v>
      </c>
      <c r="F37" s="316">
        <f t="shared" si="3"/>
        <v>4.5</v>
      </c>
      <c r="G37" s="317">
        <f t="shared" si="3"/>
        <v>106.5</v>
      </c>
      <c r="H37" s="317">
        <f t="shared" si="3"/>
        <v>105.5</v>
      </c>
      <c r="I37" s="317">
        <f t="shared" si="3"/>
        <v>500</v>
      </c>
      <c r="J37" s="318">
        <v>6</v>
      </c>
      <c r="K37" s="317">
        <f t="shared" si="4"/>
        <v>9.6849999999999987</v>
      </c>
      <c r="L37" s="318">
        <v>3</v>
      </c>
      <c r="M37" s="319">
        <f t="shared" si="5"/>
        <v>41.2</v>
      </c>
      <c r="N37" s="318">
        <v>8</v>
      </c>
      <c r="O37" s="319">
        <f t="shared" si="6"/>
        <v>22.85</v>
      </c>
      <c r="P37" s="318">
        <v>6</v>
      </c>
      <c r="Q37" s="319">
        <f t="shared" si="9"/>
        <v>4</v>
      </c>
      <c r="R37" s="318">
        <v>2</v>
      </c>
      <c r="S37" s="318"/>
      <c r="T37" s="318"/>
      <c r="U37" s="318">
        <f t="shared" si="7"/>
        <v>35</v>
      </c>
      <c r="V37" s="313"/>
      <c r="W37" s="313"/>
      <c r="X37" s="313"/>
      <c r="Y37" s="313"/>
      <c r="Z37" s="313"/>
      <c r="AA37" s="313"/>
      <c r="AB37" s="313"/>
      <c r="AC37" s="313"/>
      <c r="AD37" s="313"/>
    </row>
    <row r="38" spans="1:30" s="314" customFormat="1" ht="15.75" customHeight="1" x14ac:dyDescent="0.2">
      <c r="A38" s="315">
        <v>7</v>
      </c>
      <c r="B38" s="315" t="s">
        <v>405</v>
      </c>
      <c r="C38" s="316">
        <f t="shared" si="2"/>
        <v>6.4850000000000003</v>
      </c>
      <c r="D38" s="317">
        <f t="shared" si="8"/>
        <v>95.861049519586103</v>
      </c>
      <c r="E38" s="318">
        <v>10</v>
      </c>
      <c r="F38" s="316">
        <f t="shared" si="3"/>
        <v>3.5</v>
      </c>
      <c r="G38" s="317">
        <f t="shared" si="3"/>
        <v>107</v>
      </c>
      <c r="H38" s="317">
        <f t="shared" si="3"/>
        <v>105.5</v>
      </c>
      <c r="I38" s="317">
        <f t="shared" si="3"/>
        <v>495</v>
      </c>
      <c r="J38" s="318">
        <v>6</v>
      </c>
      <c r="K38" s="317">
        <f t="shared" si="4"/>
        <v>8.99</v>
      </c>
      <c r="L38" s="318">
        <v>2</v>
      </c>
      <c r="M38" s="319">
        <f t="shared" si="5"/>
        <v>35.6</v>
      </c>
      <c r="N38" s="318">
        <v>6</v>
      </c>
      <c r="O38" s="319">
        <f t="shared" si="6"/>
        <v>22.3</v>
      </c>
      <c r="P38" s="318">
        <v>6</v>
      </c>
      <c r="Q38" s="319">
        <f t="shared" si="9"/>
        <v>4.4000000000000004</v>
      </c>
      <c r="R38" s="318">
        <v>3</v>
      </c>
      <c r="S38" s="318"/>
      <c r="T38" s="318"/>
      <c r="U38" s="318">
        <f t="shared" si="7"/>
        <v>33</v>
      </c>
      <c r="V38" s="313"/>
      <c r="W38" s="313"/>
      <c r="X38" s="313"/>
      <c r="Y38" s="313"/>
      <c r="Z38" s="313"/>
      <c r="AA38" s="313"/>
      <c r="AB38" s="313"/>
      <c r="AC38" s="313"/>
      <c r="AD38" s="313"/>
    </row>
    <row r="39" spans="1:30" s="314" customFormat="1" ht="15.75" customHeight="1" x14ac:dyDescent="0.2">
      <c r="A39" s="315">
        <v>8</v>
      </c>
      <c r="B39" s="315" t="s">
        <v>406</v>
      </c>
      <c r="C39" s="316">
        <f t="shared" si="2"/>
        <v>6.5250000000000004</v>
      </c>
      <c r="D39" s="317">
        <f t="shared" si="8"/>
        <v>96.452328159645219</v>
      </c>
      <c r="E39" s="318">
        <v>10</v>
      </c>
      <c r="F39" s="316">
        <f t="shared" si="3"/>
        <v>7.5</v>
      </c>
      <c r="G39" s="317">
        <f t="shared" si="3"/>
        <v>99.5</v>
      </c>
      <c r="H39" s="317">
        <f t="shared" si="3"/>
        <v>105.5</v>
      </c>
      <c r="I39" s="317">
        <f t="shared" si="3"/>
        <v>510.5</v>
      </c>
      <c r="J39" s="318">
        <v>7</v>
      </c>
      <c r="K39" s="317">
        <f t="shared" si="4"/>
        <v>9.8249999999999993</v>
      </c>
      <c r="L39" s="318">
        <v>3</v>
      </c>
      <c r="M39" s="319">
        <f t="shared" si="5"/>
        <v>44.35</v>
      </c>
      <c r="N39" s="318">
        <v>8</v>
      </c>
      <c r="O39" s="319">
        <f t="shared" si="6"/>
        <v>23.95</v>
      </c>
      <c r="P39" s="318">
        <v>5</v>
      </c>
      <c r="Q39" s="319">
        <f t="shared" si="9"/>
        <v>3.8499999999999996</v>
      </c>
      <c r="R39" s="318">
        <v>2</v>
      </c>
      <c r="S39" s="318"/>
      <c r="T39" s="318"/>
      <c r="U39" s="318">
        <f t="shared" si="7"/>
        <v>35</v>
      </c>
      <c r="V39" s="313"/>
      <c r="W39" s="313"/>
      <c r="X39" s="313"/>
      <c r="Y39" s="313"/>
      <c r="Z39" s="313"/>
      <c r="AA39" s="313"/>
      <c r="AB39" s="313"/>
      <c r="AC39" s="313"/>
      <c r="AD39" s="313"/>
    </row>
    <row r="41" spans="1:30" x14ac:dyDescent="0.25">
      <c r="B41" s="390" t="s">
        <v>43</v>
      </c>
      <c r="C41" s="390"/>
      <c r="D41" s="390"/>
      <c r="E41" s="390"/>
      <c r="F41" s="390"/>
    </row>
    <row r="42" spans="1:30" x14ac:dyDescent="0.25">
      <c r="B42" s="27" t="s">
        <v>356</v>
      </c>
      <c r="C42" s="392" t="s">
        <v>152</v>
      </c>
      <c r="D42" s="393"/>
      <c r="E42" s="392" t="s">
        <v>45</v>
      </c>
      <c r="F42" s="393"/>
    </row>
    <row r="43" spans="1:30" x14ac:dyDescent="0.25">
      <c r="B43" s="28" t="s">
        <v>48</v>
      </c>
      <c r="C43" s="395"/>
      <c r="D43" s="396"/>
      <c r="E43" s="396"/>
      <c r="F43" s="397"/>
    </row>
    <row r="44" spans="1:30" x14ac:dyDescent="0.25">
      <c r="B44" s="28" t="s">
        <v>49</v>
      </c>
      <c r="C44" s="402" t="s">
        <v>390</v>
      </c>
      <c r="D44" s="402"/>
      <c r="E44" s="394" t="s">
        <v>407</v>
      </c>
      <c r="F44" s="393"/>
    </row>
    <row r="45" spans="1:30" x14ac:dyDescent="0.25">
      <c r="B45" s="28" t="s">
        <v>55</v>
      </c>
      <c r="C45" s="448">
        <v>2.7</v>
      </c>
      <c r="D45" s="448"/>
      <c r="E45" s="392" t="s">
        <v>408</v>
      </c>
      <c r="F45" s="393"/>
    </row>
    <row r="46" spans="1:30" x14ac:dyDescent="0.25">
      <c r="B46" s="28" t="s">
        <v>56</v>
      </c>
      <c r="C46" s="392">
        <v>5.8</v>
      </c>
      <c r="D46" s="393"/>
      <c r="E46" s="392" t="s">
        <v>409</v>
      </c>
      <c r="F46" s="393"/>
    </row>
    <row r="47" spans="1:30" x14ac:dyDescent="0.25">
      <c r="B47" s="28" t="s">
        <v>57</v>
      </c>
      <c r="C47" s="392">
        <v>120</v>
      </c>
      <c r="D47" s="393"/>
      <c r="E47" s="392" t="s">
        <v>410</v>
      </c>
      <c r="F47" s="393"/>
    </row>
    <row r="48" spans="1:30" x14ac:dyDescent="0.25">
      <c r="B48" s="28" t="s">
        <v>58</v>
      </c>
      <c r="C48" s="392">
        <v>188</v>
      </c>
      <c r="D48" s="393"/>
      <c r="E48" s="392" t="s">
        <v>411</v>
      </c>
      <c r="F48" s="393"/>
    </row>
    <row r="49" spans="2:6" x14ac:dyDescent="0.25">
      <c r="B49" s="27" t="s">
        <v>52</v>
      </c>
      <c r="C49" s="392" t="s">
        <v>412</v>
      </c>
      <c r="D49" s="394"/>
      <c r="E49" s="394" t="s">
        <v>413</v>
      </c>
      <c r="F49" s="393"/>
    </row>
    <row r="50" spans="2:6" x14ac:dyDescent="0.25">
      <c r="B50" s="28" t="s">
        <v>59</v>
      </c>
      <c r="C50" s="392" t="s">
        <v>414</v>
      </c>
      <c r="D50" s="394"/>
      <c r="E50" s="394"/>
      <c r="F50" s="393"/>
    </row>
    <row r="51" spans="2:6" x14ac:dyDescent="0.25">
      <c r="B51" s="28" t="s">
        <v>61</v>
      </c>
      <c r="C51" s="392" t="s">
        <v>62</v>
      </c>
      <c r="D51" s="394"/>
      <c r="E51" s="394"/>
      <c r="F51" s="393"/>
    </row>
    <row r="52" spans="2:6" x14ac:dyDescent="0.25">
      <c r="B52" s="28" t="s">
        <v>63</v>
      </c>
      <c r="C52" s="402" t="s">
        <v>335</v>
      </c>
      <c r="D52" s="402"/>
      <c r="E52" s="402" t="s">
        <v>83</v>
      </c>
      <c r="F52" s="402"/>
    </row>
    <row r="53" spans="2:6" x14ac:dyDescent="0.25">
      <c r="B53" s="27" t="s">
        <v>15</v>
      </c>
      <c r="C53" s="402" t="s">
        <v>365</v>
      </c>
      <c r="D53" s="402"/>
      <c r="E53" s="402" t="s">
        <v>415</v>
      </c>
      <c r="F53" s="402"/>
    </row>
    <row r="54" spans="2:6" x14ac:dyDescent="0.25">
      <c r="B54" s="27"/>
      <c r="C54" s="54"/>
      <c r="D54" s="53"/>
      <c r="E54" s="34"/>
      <c r="F54" s="48"/>
    </row>
    <row r="55" spans="2:6" x14ac:dyDescent="0.25">
      <c r="B55" s="28" t="s">
        <v>74</v>
      </c>
      <c r="C55" s="395"/>
      <c r="D55" s="396"/>
      <c r="E55" s="396"/>
      <c r="F55" s="397"/>
    </row>
    <row r="56" spans="2:6" x14ac:dyDescent="0.25">
      <c r="B56" s="28" t="s">
        <v>75</v>
      </c>
      <c r="C56" s="28" t="s">
        <v>335</v>
      </c>
      <c r="D56" s="31" t="s">
        <v>416</v>
      </c>
      <c r="E56" s="271" t="s">
        <v>83</v>
      </c>
      <c r="F56" s="272" t="s">
        <v>606</v>
      </c>
    </row>
    <row r="57" spans="2:6" x14ac:dyDescent="0.25">
      <c r="B57" s="28" t="s">
        <v>79</v>
      </c>
      <c r="C57" s="28" t="s">
        <v>378</v>
      </c>
      <c r="D57" s="31" t="s">
        <v>417</v>
      </c>
      <c r="E57" s="271"/>
      <c r="F57" s="272"/>
    </row>
    <row r="58" spans="2:6" x14ac:dyDescent="0.25">
      <c r="B58" s="28"/>
      <c r="C58" s="49"/>
      <c r="D58" s="40"/>
      <c r="E58" s="271"/>
      <c r="F58" s="272"/>
    </row>
    <row r="59" spans="2:6" x14ac:dyDescent="0.25">
      <c r="B59" s="28"/>
      <c r="C59" s="49"/>
      <c r="D59" s="40"/>
      <c r="E59" s="271"/>
      <c r="F59" s="272"/>
    </row>
    <row r="60" spans="2:6" x14ac:dyDescent="0.25">
      <c r="B60" s="24" t="s">
        <v>292</v>
      </c>
      <c r="C60" s="49"/>
      <c r="D60" s="49"/>
      <c r="E60" s="271"/>
      <c r="F60" s="272"/>
    </row>
    <row r="61" spans="2:6" x14ac:dyDescent="0.25">
      <c r="B61" s="28"/>
      <c r="C61" s="49"/>
      <c r="D61" s="49"/>
      <c r="E61" s="271"/>
      <c r="F61" s="272"/>
    </row>
    <row r="62" spans="2:6" x14ac:dyDescent="0.25">
      <c r="B62" s="28" t="s">
        <v>91</v>
      </c>
      <c r="C62" s="49"/>
      <c r="D62" s="49"/>
      <c r="E62" s="271"/>
      <c r="F62" s="272"/>
    </row>
    <row r="63" spans="2:6" x14ac:dyDescent="0.25">
      <c r="B63" s="28" t="s">
        <v>92</v>
      </c>
      <c r="C63" s="28" t="s">
        <v>418</v>
      </c>
      <c r="D63" s="28" t="s">
        <v>419</v>
      </c>
      <c r="E63" s="271" t="s">
        <v>185</v>
      </c>
      <c r="F63" s="271" t="s">
        <v>607</v>
      </c>
    </row>
    <row r="64" spans="2:6" x14ac:dyDescent="0.25">
      <c r="B64" s="28"/>
      <c r="C64" s="28"/>
      <c r="D64" s="28" t="s">
        <v>376</v>
      </c>
      <c r="E64" s="271"/>
      <c r="F64" s="271"/>
    </row>
    <row r="65" spans="2:6" x14ac:dyDescent="0.25">
      <c r="B65" s="28"/>
      <c r="C65" s="49"/>
      <c r="D65" s="49"/>
      <c r="E65" s="271"/>
      <c r="F65" s="271"/>
    </row>
    <row r="66" spans="2:6" x14ac:dyDescent="0.25">
      <c r="B66" s="28"/>
      <c r="C66" s="45"/>
      <c r="D66" s="45"/>
      <c r="E66" s="271"/>
      <c r="F66" s="271"/>
    </row>
    <row r="67" spans="2:6" x14ac:dyDescent="0.25">
      <c r="B67" s="28" t="s">
        <v>181</v>
      </c>
      <c r="C67" s="49"/>
      <c r="D67" s="49"/>
      <c r="E67" s="271" t="s">
        <v>608</v>
      </c>
      <c r="F67" s="271" t="s">
        <v>609</v>
      </c>
    </row>
    <row r="68" spans="2:6" x14ac:dyDescent="0.25">
      <c r="B68" s="28"/>
      <c r="C68" s="45"/>
      <c r="D68" s="45"/>
      <c r="E68" s="271"/>
      <c r="F68" s="271"/>
    </row>
    <row r="69" spans="2:6" x14ac:dyDescent="0.25">
      <c r="B69" s="28" t="s">
        <v>113</v>
      </c>
      <c r="C69" s="28" t="s">
        <v>418</v>
      </c>
      <c r="D69" s="28" t="s">
        <v>422</v>
      </c>
      <c r="E69" s="271"/>
      <c r="F69" s="271"/>
    </row>
    <row r="70" spans="2:6" x14ac:dyDescent="0.25">
      <c r="E70" s="271"/>
      <c r="F70" s="271"/>
    </row>
    <row r="71" spans="2:6" x14ac:dyDescent="0.25">
      <c r="E71" s="271"/>
      <c r="F71" s="271"/>
    </row>
    <row r="72" spans="2:6" x14ac:dyDescent="0.25">
      <c r="E72" s="271"/>
      <c r="F72" s="271"/>
    </row>
  </sheetData>
  <mergeCells count="32">
    <mergeCell ref="C53:D53"/>
    <mergeCell ref="E53:F53"/>
    <mergeCell ref="C55:F55"/>
    <mergeCell ref="C49:D49"/>
    <mergeCell ref="E49:F49"/>
    <mergeCell ref="C50:F50"/>
    <mergeCell ref="C51:F51"/>
    <mergeCell ref="C52:D52"/>
    <mergeCell ref="E52:F52"/>
    <mergeCell ref="E46:F46"/>
    <mergeCell ref="C46:D46"/>
    <mergeCell ref="C47:D47"/>
    <mergeCell ref="E47:F47"/>
    <mergeCell ref="C48:D48"/>
    <mergeCell ref="E48:F48"/>
    <mergeCell ref="C45:D45"/>
    <mergeCell ref="C43:F43"/>
    <mergeCell ref="E42:F42"/>
    <mergeCell ref="E44:F44"/>
    <mergeCell ref="U8:U9"/>
    <mergeCell ref="E45:F45"/>
    <mergeCell ref="I8:J8"/>
    <mergeCell ref="K8:L8"/>
    <mergeCell ref="O8:P8"/>
    <mergeCell ref="Q8:R8"/>
    <mergeCell ref="M8:N8"/>
    <mergeCell ref="A8:A9"/>
    <mergeCell ref="B8:B9"/>
    <mergeCell ref="B41:F41"/>
    <mergeCell ref="C42:D42"/>
    <mergeCell ref="C44:D44"/>
    <mergeCell ref="C8:E8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U39"/>
  <sheetViews>
    <sheetView workbookViewId="0">
      <selection activeCell="C30" sqref="C30:D30"/>
    </sheetView>
  </sheetViews>
  <sheetFormatPr defaultColWidth="14.5703125" defaultRowHeight="15" x14ac:dyDescent="0.25"/>
  <cols>
    <col min="1" max="1" width="3.7109375" customWidth="1"/>
    <col min="2" max="2" width="26.28515625" customWidth="1"/>
    <col min="3" max="3" width="16" customWidth="1"/>
    <col min="4" max="4" width="28.5703125" customWidth="1"/>
    <col min="5" max="5" width="13" customWidth="1"/>
    <col min="6" max="6" width="29.28515625" customWidth="1"/>
    <col min="7" max="30" width="9" customWidth="1"/>
    <col min="31" max="31" width="14.5703125" customWidth="1"/>
  </cols>
  <sheetData>
    <row r="2" spans="1:21" x14ac:dyDescent="0.25">
      <c r="B2" s="2" t="s">
        <v>423</v>
      </c>
    </row>
    <row r="3" spans="1:21" x14ac:dyDescent="0.25">
      <c r="B3" s="2" t="s">
        <v>424</v>
      </c>
    </row>
    <row r="5" spans="1:21" ht="15.75" customHeight="1" x14ac:dyDescent="0.25">
      <c r="A5" s="3" t="s">
        <v>397</v>
      </c>
    </row>
    <row r="7" spans="1:21" ht="76.5" customHeight="1" x14ac:dyDescent="0.25">
      <c r="A7" s="389" t="s">
        <v>3</v>
      </c>
      <c r="B7" s="389" t="s">
        <v>4</v>
      </c>
      <c r="C7" s="389" t="s">
        <v>5</v>
      </c>
      <c r="D7" s="389"/>
      <c r="E7" s="389"/>
      <c r="F7" s="5" t="s">
        <v>7</v>
      </c>
      <c r="G7" s="5" t="s">
        <v>8</v>
      </c>
      <c r="H7" s="5" t="s">
        <v>340</v>
      </c>
      <c r="I7" s="389" t="s">
        <v>215</v>
      </c>
      <c r="J7" s="389"/>
      <c r="K7" s="389" t="s">
        <v>11</v>
      </c>
      <c r="L7" s="389"/>
      <c r="M7" s="389" t="s">
        <v>12</v>
      </c>
      <c r="N7" s="389"/>
      <c r="O7" s="447" t="s">
        <v>398</v>
      </c>
      <c r="P7" s="447"/>
      <c r="Q7" s="389" t="s">
        <v>399</v>
      </c>
      <c r="R7" s="389"/>
      <c r="S7" s="5" t="s">
        <v>14</v>
      </c>
      <c r="T7" s="5" t="s">
        <v>15</v>
      </c>
      <c r="U7" s="391" t="s">
        <v>17</v>
      </c>
    </row>
    <row r="8" spans="1:21" ht="25.5" customHeight="1" x14ac:dyDescent="0.25">
      <c r="A8" s="389"/>
      <c r="B8" s="389"/>
      <c r="C8" s="5" t="s">
        <v>18</v>
      </c>
      <c r="D8" s="5" t="s">
        <v>19</v>
      </c>
      <c r="E8" s="5" t="s">
        <v>20</v>
      </c>
      <c r="F8" s="5" t="s">
        <v>20</v>
      </c>
      <c r="G8" s="5" t="s">
        <v>22</v>
      </c>
      <c r="H8" s="5" t="s">
        <v>23</v>
      </c>
      <c r="I8" s="5" t="s">
        <v>24</v>
      </c>
      <c r="J8" s="5" t="s">
        <v>20</v>
      </c>
      <c r="K8" s="5" t="s">
        <v>25</v>
      </c>
      <c r="L8" s="6" t="s">
        <v>20</v>
      </c>
      <c r="M8" s="6" t="s">
        <v>26</v>
      </c>
      <c r="N8" s="6" t="s">
        <v>20</v>
      </c>
      <c r="O8" s="5" t="s">
        <v>25</v>
      </c>
      <c r="P8" s="5" t="s">
        <v>20</v>
      </c>
      <c r="Q8" s="5" t="s">
        <v>25</v>
      </c>
      <c r="R8" s="5" t="s">
        <v>20</v>
      </c>
      <c r="S8" s="5" t="s">
        <v>28</v>
      </c>
      <c r="T8" s="5" t="s">
        <v>343</v>
      </c>
      <c r="U8" s="391"/>
    </row>
    <row r="10" spans="1:21" s="21" customFormat="1" ht="15.75" customHeight="1" x14ac:dyDescent="0.2">
      <c r="A10" s="23" t="s">
        <v>425</v>
      </c>
    </row>
    <row r="11" spans="1:21" s="21" customFormat="1" ht="15.75" customHeight="1" x14ac:dyDescent="0.2">
      <c r="A11" s="65">
        <v>1</v>
      </c>
      <c r="B11" s="65" t="s">
        <v>400</v>
      </c>
      <c r="C11" s="60">
        <v>2.67</v>
      </c>
      <c r="D11" s="62">
        <v>100</v>
      </c>
      <c r="E11" s="58">
        <v>10</v>
      </c>
      <c r="F11" s="58">
        <v>9</v>
      </c>
      <c r="G11" s="58">
        <v>88</v>
      </c>
      <c r="H11" s="58">
        <v>83</v>
      </c>
      <c r="I11" s="62">
        <v>446</v>
      </c>
      <c r="J11" s="58">
        <v>3</v>
      </c>
      <c r="K11" s="61">
        <v>9.1</v>
      </c>
      <c r="L11" s="58">
        <v>3</v>
      </c>
      <c r="M11" s="58">
        <v>30.3</v>
      </c>
      <c r="N11" s="58">
        <v>5</v>
      </c>
      <c r="O11" s="61">
        <v>26.8</v>
      </c>
      <c r="P11" s="58">
        <v>4</v>
      </c>
      <c r="Q11" s="61">
        <v>5.7</v>
      </c>
      <c r="R11" s="58">
        <v>6</v>
      </c>
      <c r="S11" s="58" t="s">
        <v>387</v>
      </c>
      <c r="T11" s="58" t="s">
        <v>354</v>
      </c>
      <c r="U11" s="58">
        <f>SUM(E11+J11+L11+N11+P11+R11+F11)</f>
        <v>40</v>
      </c>
    </row>
    <row r="12" spans="1:21" s="21" customFormat="1" ht="15.75" customHeight="1" x14ac:dyDescent="0.2">
      <c r="A12" s="17">
        <v>2</v>
      </c>
      <c r="B12" s="355" t="s">
        <v>688</v>
      </c>
      <c r="C12" s="13">
        <v>2.89</v>
      </c>
      <c r="D12" s="12">
        <f>(C12*100)/C$11</f>
        <v>108.23970037453184</v>
      </c>
      <c r="E12" s="11">
        <v>12</v>
      </c>
      <c r="F12" s="11">
        <v>9</v>
      </c>
      <c r="G12" s="11">
        <v>80</v>
      </c>
      <c r="H12" s="11">
        <v>81</v>
      </c>
      <c r="I12" s="12">
        <v>461</v>
      </c>
      <c r="J12" s="11">
        <v>4</v>
      </c>
      <c r="K12" s="14">
        <v>8.58</v>
      </c>
      <c r="L12" s="11">
        <v>2</v>
      </c>
      <c r="M12" s="14">
        <v>34.5</v>
      </c>
      <c r="N12" s="11">
        <v>6</v>
      </c>
      <c r="O12" s="14">
        <v>22.6</v>
      </c>
      <c r="P12" s="11">
        <v>6</v>
      </c>
      <c r="Q12" s="14">
        <v>4.5</v>
      </c>
      <c r="R12" s="11">
        <v>4</v>
      </c>
      <c r="S12" s="11" t="s">
        <v>387</v>
      </c>
      <c r="T12" s="11" t="s">
        <v>354</v>
      </c>
      <c r="U12" s="11">
        <f>SUM(E12+J12+L12+N12+P12+R12+F12)</f>
        <v>43</v>
      </c>
    </row>
    <row r="13" spans="1:21" s="21" customFormat="1" ht="15.75" customHeight="1" x14ac:dyDescent="0.2">
      <c r="I13" s="22"/>
    </row>
    <row r="14" spans="1:21" s="21" customFormat="1" ht="15.75" customHeight="1" x14ac:dyDescent="0.2">
      <c r="A14" s="289" t="s">
        <v>602</v>
      </c>
      <c r="I14" s="22"/>
    </row>
    <row r="15" spans="1:21" s="21" customFormat="1" ht="15.75" customHeight="1" x14ac:dyDescent="0.25">
      <c r="A15" s="65">
        <v>1</v>
      </c>
      <c r="B15" s="65" t="s">
        <v>400</v>
      </c>
      <c r="C15" s="60">
        <v>2.4300000000000002</v>
      </c>
      <c r="D15" s="62">
        <v>100</v>
      </c>
      <c r="E15" s="58">
        <v>10</v>
      </c>
      <c r="F15" s="58">
        <v>9</v>
      </c>
      <c r="G15" s="58">
        <v>83</v>
      </c>
      <c r="H15" s="58">
        <v>100</v>
      </c>
      <c r="I15" s="208">
        <v>502</v>
      </c>
      <c r="J15" s="58">
        <v>6</v>
      </c>
      <c r="K15" s="61">
        <v>9.6300000000000008</v>
      </c>
      <c r="L15" s="58">
        <v>3</v>
      </c>
      <c r="M15" s="61">
        <v>35.1</v>
      </c>
      <c r="N15" s="58">
        <v>6</v>
      </c>
      <c r="O15" s="61">
        <v>27.5</v>
      </c>
      <c r="P15" s="58">
        <v>4</v>
      </c>
      <c r="Q15" s="26">
        <v>5.5</v>
      </c>
      <c r="R15" s="58">
        <v>5</v>
      </c>
      <c r="S15" s="58" t="s">
        <v>426</v>
      </c>
      <c r="T15" s="58" t="s">
        <v>351</v>
      </c>
      <c r="U15" s="58">
        <f>SUM(E15+J15+L15+N15+P15+R15+F15)</f>
        <v>43</v>
      </c>
    </row>
    <row r="16" spans="1:21" s="21" customFormat="1" ht="15.75" customHeight="1" x14ac:dyDescent="0.25">
      <c r="A16" s="17">
        <v>2</v>
      </c>
      <c r="B16" s="355" t="s">
        <v>688</v>
      </c>
      <c r="C16" s="11">
        <v>2.39</v>
      </c>
      <c r="D16" s="12">
        <f>(C16*100)/C$15</f>
        <v>98.353909465020564</v>
      </c>
      <c r="E16" s="11">
        <v>10</v>
      </c>
      <c r="F16" s="11">
        <v>9</v>
      </c>
      <c r="G16" s="11">
        <v>78</v>
      </c>
      <c r="H16" s="11">
        <v>100</v>
      </c>
      <c r="I16" s="210">
        <v>505</v>
      </c>
      <c r="J16" s="11">
        <v>6</v>
      </c>
      <c r="K16" s="14">
        <v>9.25</v>
      </c>
      <c r="L16" s="11">
        <v>3</v>
      </c>
      <c r="M16" s="14">
        <v>34.4</v>
      </c>
      <c r="N16" s="11">
        <v>6</v>
      </c>
      <c r="O16" s="14">
        <v>21.8</v>
      </c>
      <c r="P16" s="11">
        <v>7</v>
      </c>
      <c r="Q16" s="10">
        <v>5.2</v>
      </c>
      <c r="R16" s="11">
        <v>5</v>
      </c>
      <c r="S16" s="11" t="s">
        <v>426</v>
      </c>
      <c r="T16" s="11" t="s">
        <v>351</v>
      </c>
      <c r="U16" s="11">
        <f>SUM(E16+J16+L16+N16+P16+R16+F16)</f>
        <v>46</v>
      </c>
    </row>
    <row r="17" spans="1:21" s="21" customFormat="1" ht="15.75" customHeight="1" x14ac:dyDescent="0.25">
      <c r="C17" s="94"/>
      <c r="D17" s="93"/>
      <c r="E17" s="94"/>
      <c r="F17" s="94"/>
      <c r="G17" s="94"/>
      <c r="H17" s="94"/>
      <c r="I17" s="307"/>
      <c r="J17" s="94"/>
      <c r="K17" s="96"/>
      <c r="L17" s="94"/>
      <c r="M17" s="96"/>
      <c r="N17" s="94"/>
      <c r="O17" s="96"/>
      <c r="P17" s="94"/>
      <c r="Q17" s="107"/>
      <c r="R17" s="94"/>
      <c r="S17" s="94"/>
      <c r="T17" s="94"/>
      <c r="U17" s="94"/>
    </row>
    <row r="18" spans="1:21" s="21" customFormat="1" ht="15.75" customHeight="1" x14ac:dyDescent="0.2">
      <c r="A18" s="289" t="s">
        <v>621</v>
      </c>
    </row>
    <row r="19" spans="1:21" s="21" customFormat="1" ht="15.75" customHeight="1" x14ac:dyDescent="0.2">
      <c r="A19" s="65">
        <v>1</v>
      </c>
      <c r="B19" s="65" t="s">
        <v>400</v>
      </c>
      <c r="C19" s="60">
        <v>2.91</v>
      </c>
      <c r="D19" s="62">
        <v>100</v>
      </c>
      <c r="E19" s="58">
        <v>10</v>
      </c>
      <c r="F19" s="58">
        <v>9</v>
      </c>
      <c r="G19" s="58">
        <v>74</v>
      </c>
      <c r="H19" s="58">
        <v>101</v>
      </c>
      <c r="I19" s="62">
        <v>496.5</v>
      </c>
      <c r="J19" s="58">
        <v>6</v>
      </c>
      <c r="K19" s="61">
        <v>10.19</v>
      </c>
      <c r="L19" s="58">
        <v>4</v>
      </c>
      <c r="M19" s="58">
        <v>31.1</v>
      </c>
      <c r="N19" s="58">
        <v>6</v>
      </c>
      <c r="O19" s="61">
        <v>28.4</v>
      </c>
      <c r="P19" s="58">
        <v>4</v>
      </c>
      <c r="Q19" s="61">
        <v>5.8</v>
      </c>
      <c r="R19" s="58">
        <v>6</v>
      </c>
      <c r="S19" s="290" t="s">
        <v>624</v>
      </c>
      <c r="T19" s="290" t="s">
        <v>624</v>
      </c>
      <c r="U19" s="58">
        <f>SUM(E19+J19+L19+N19+P19+R19+F19)</f>
        <v>45</v>
      </c>
    </row>
    <row r="20" spans="1:21" s="21" customFormat="1" ht="15.75" customHeight="1" x14ac:dyDescent="0.2">
      <c r="A20" s="17">
        <v>2</v>
      </c>
      <c r="B20" s="355" t="s">
        <v>688</v>
      </c>
      <c r="C20" s="13">
        <v>2.74</v>
      </c>
      <c r="D20" s="12">
        <f>(C20*100)/C$11</f>
        <v>102.62172284644195</v>
      </c>
      <c r="E20" s="11">
        <v>10</v>
      </c>
      <c r="F20" s="11">
        <v>9</v>
      </c>
      <c r="G20" s="11">
        <v>63</v>
      </c>
      <c r="H20" s="11">
        <v>101</v>
      </c>
      <c r="I20" s="12">
        <v>517</v>
      </c>
      <c r="J20" s="11">
        <v>7</v>
      </c>
      <c r="K20" s="14">
        <v>9.73</v>
      </c>
      <c r="L20" s="11">
        <v>3</v>
      </c>
      <c r="M20" s="14">
        <v>34.5</v>
      </c>
      <c r="N20" s="11">
        <v>6</v>
      </c>
      <c r="O20" s="14">
        <v>22.4</v>
      </c>
      <c r="P20" s="11">
        <v>6</v>
      </c>
      <c r="Q20" s="14">
        <v>4.7</v>
      </c>
      <c r="R20" s="11">
        <v>4</v>
      </c>
      <c r="S20" s="291" t="s">
        <v>624</v>
      </c>
      <c r="T20" s="291" t="s">
        <v>624</v>
      </c>
      <c r="U20" s="11">
        <f>SUM(E20+J20+L20+N20+P20+R20+F20)</f>
        <v>45</v>
      </c>
    </row>
    <row r="21" spans="1:21" s="21" customFormat="1" ht="15.75" customHeight="1" x14ac:dyDescent="0.2"/>
    <row r="22" spans="1:21" s="21" customFormat="1" ht="15.75" customHeight="1" x14ac:dyDescent="0.2">
      <c r="A22" s="23" t="s">
        <v>42</v>
      </c>
    </row>
    <row r="23" spans="1:21" s="21" customFormat="1" ht="15.75" customHeight="1" x14ac:dyDescent="0.2">
      <c r="A23" s="65">
        <v>1</v>
      </c>
      <c r="B23" s="65" t="s">
        <v>400</v>
      </c>
      <c r="C23" s="60">
        <f>SUM(C11+C15+C19)/3</f>
        <v>2.67</v>
      </c>
      <c r="D23" s="62">
        <v>100</v>
      </c>
      <c r="E23" s="58">
        <v>10</v>
      </c>
      <c r="F23" s="62">
        <f t="shared" ref="F23:I24" si="0">SUM(F11+F15+F19)/3</f>
        <v>9</v>
      </c>
      <c r="G23" s="62">
        <f t="shared" si="0"/>
        <v>81.666666666666671</v>
      </c>
      <c r="H23" s="62">
        <f t="shared" si="0"/>
        <v>94.666666666666671</v>
      </c>
      <c r="I23" s="62">
        <f t="shared" si="0"/>
        <v>481.5</v>
      </c>
      <c r="J23" s="58">
        <v>5</v>
      </c>
      <c r="K23" s="61">
        <f>SUM(K11+K15+K19)/3</f>
        <v>9.64</v>
      </c>
      <c r="L23" s="58">
        <v>3</v>
      </c>
      <c r="M23" s="61">
        <f>SUM(M11+M15+M19)/3</f>
        <v>32.166666666666664</v>
      </c>
      <c r="N23" s="58">
        <v>6</v>
      </c>
      <c r="O23" s="61">
        <f>SUM(O11+O15+O19)/3</f>
        <v>27.566666666666663</v>
      </c>
      <c r="P23" s="58">
        <v>4</v>
      </c>
      <c r="Q23" s="61">
        <f>SUM(Q11+Q15+Q19)/3</f>
        <v>5.666666666666667</v>
      </c>
      <c r="R23" s="58">
        <v>6</v>
      </c>
      <c r="S23" s="58"/>
      <c r="T23" s="58"/>
      <c r="U23" s="58">
        <f>SUM(E23+J23+L23+N23+P23+R23+F23)</f>
        <v>43</v>
      </c>
    </row>
    <row r="24" spans="1:21" s="21" customFormat="1" ht="15.75" customHeight="1" x14ac:dyDescent="0.2">
      <c r="A24" s="17">
        <v>2</v>
      </c>
      <c r="B24" s="355" t="s">
        <v>688</v>
      </c>
      <c r="C24" s="13">
        <f>SUM(C12+C16+C20)/3</f>
        <v>2.6733333333333333</v>
      </c>
      <c r="D24" s="12">
        <f>(C24*100)/C$23</f>
        <v>100.12484394506866</v>
      </c>
      <c r="E24" s="11">
        <v>10</v>
      </c>
      <c r="F24" s="12">
        <f t="shared" si="0"/>
        <v>9</v>
      </c>
      <c r="G24" s="12">
        <f t="shared" si="0"/>
        <v>73.666666666666671</v>
      </c>
      <c r="H24" s="12">
        <f t="shared" si="0"/>
        <v>94</v>
      </c>
      <c r="I24" s="12">
        <f t="shared" si="0"/>
        <v>494.33333333333331</v>
      </c>
      <c r="J24" s="11">
        <v>6</v>
      </c>
      <c r="K24" s="14">
        <f>SUM(K12+K16+K20)/3</f>
        <v>9.1866666666666656</v>
      </c>
      <c r="L24" s="11">
        <v>3</v>
      </c>
      <c r="M24" s="14">
        <f>SUM(M12+M16+M20)/3</f>
        <v>34.466666666666669</v>
      </c>
      <c r="N24" s="11">
        <v>6</v>
      </c>
      <c r="O24" s="14">
        <f>SUM(O12+O16+O20)/3</f>
        <v>22.266666666666669</v>
      </c>
      <c r="P24" s="11">
        <v>6</v>
      </c>
      <c r="Q24" s="14">
        <f>SUM(Q12+Q16+Q20)/3</f>
        <v>4.8</v>
      </c>
      <c r="R24" s="11">
        <v>4</v>
      </c>
      <c r="S24" s="11"/>
      <c r="T24" s="11"/>
      <c r="U24" s="11">
        <f>SUM(E24+J24+L24+N24+P24+R24+F24)</f>
        <v>44</v>
      </c>
    </row>
    <row r="26" spans="1:21" x14ac:dyDescent="0.25">
      <c r="B26" s="390" t="s">
        <v>43</v>
      </c>
      <c r="C26" s="390"/>
      <c r="D26" s="390"/>
      <c r="E26" s="390"/>
      <c r="F26" s="390"/>
    </row>
    <row r="27" spans="1:21" x14ac:dyDescent="0.25">
      <c r="B27" s="27" t="s">
        <v>356</v>
      </c>
      <c r="C27" s="392" t="s">
        <v>152</v>
      </c>
      <c r="D27" s="393"/>
      <c r="E27" s="392" t="s">
        <v>46</v>
      </c>
      <c r="F27" s="393"/>
      <c r="G27" s="392" t="s">
        <v>45</v>
      </c>
      <c r="H27" s="393"/>
    </row>
    <row r="28" spans="1:21" x14ac:dyDescent="0.25">
      <c r="B28" s="28" t="s">
        <v>48</v>
      </c>
      <c r="C28" s="395"/>
      <c r="D28" s="396"/>
      <c r="E28" s="396"/>
      <c r="F28" s="397"/>
      <c r="G28" s="392" t="s">
        <v>390</v>
      </c>
      <c r="H28" s="394"/>
    </row>
    <row r="29" spans="1:21" x14ac:dyDescent="0.25">
      <c r="B29" s="28" t="s">
        <v>49</v>
      </c>
      <c r="C29" s="402" t="s">
        <v>427</v>
      </c>
      <c r="D29" s="402"/>
      <c r="E29" s="394" t="s">
        <v>50</v>
      </c>
      <c r="F29" s="393"/>
      <c r="G29" s="392">
        <v>1.89</v>
      </c>
      <c r="H29" s="393"/>
    </row>
    <row r="30" spans="1:21" x14ac:dyDescent="0.25">
      <c r="B30" s="28" t="s">
        <v>55</v>
      </c>
      <c r="C30" s="448">
        <v>3.5</v>
      </c>
      <c r="D30" s="448"/>
      <c r="E30" s="392">
        <v>2.8</v>
      </c>
      <c r="F30" s="393"/>
      <c r="G30" s="392">
        <v>6.05</v>
      </c>
      <c r="H30" s="393"/>
    </row>
    <row r="31" spans="1:21" x14ac:dyDescent="0.25">
      <c r="B31" s="28" t="s">
        <v>56</v>
      </c>
      <c r="C31" s="401">
        <v>6.3</v>
      </c>
      <c r="D31" s="400"/>
      <c r="E31" s="392">
        <v>5</v>
      </c>
      <c r="F31" s="393"/>
      <c r="G31" s="392">
        <v>335.4</v>
      </c>
      <c r="H31" s="393"/>
    </row>
    <row r="32" spans="1:21" x14ac:dyDescent="0.25">
      <c r="B32" s="28" t="s">
        <v>57</v>
      </c>
      <c r="C32" s="406">
        <v>82</v>
      </c>
      <c r="D32" s="407"/>
      <c r="E32" s="392">
        <v>182</v>
      </c>
      <c r="F32" s="393"/>
      <c r="G32" s="392">
        <v>140.80000000000001</v>
      </c>
      <c r="H32" s="393"/>
    </row>
    <row r="33" spans="2:8" x14ac:dyDescent="0.25">
      <c r="B33" s="28" t="s">
        <v>58</v>
      </c>
      <c r="C33" s="406">
        <v>114</v>
      </c>
      <c r="D33" s="407"/>
      <c r="E33" s="392">
        <v>118</v>
      </c>
      <c r="F33" s="393"/>
      <c r="G33" s="438" t="s">
        <v>604</v>
      </c>
      <c r="H33" s="394"/>
    </row>
    <row r="34" spans="2:8" x14ac:dyDescent="0.25">
      <c r="B34" s="28" t="s">
        <v>52</v>
      </c>
      <c r="C34" s="401" t="s">
        <v>54</v>
      </c>
      <c r="D34" s="399"/>
      <c r="E34" s="394" t="s">
        <v>428</v>
      </c>
      <c r="F34" s="393"/>
    </row>
    <row r="35" spans="2:8" x14ac:dyDescent="0.25">
      <c r="B35" s="28" t="s">
        <v>59</v>
      </c>
      <c r="C35" s="392" t="s">
        <v>429</v>
      </c>
      <c r="D35" s="394"/>
      <c r="E35" s="394"/>
      <c r="F35" s="393"/>
    </row>
    <row r="36" spans="2:8" x14ac:dyDescent="0.25">
      <c r="B36" s="28" t="s">
        <v>63</v>
      </c>
      <c r="C36" s="404" t="s">
        <v>363</v>
      </c>
      <c r="D36" s="404"/>
      <c r="E36" s="402" t="s">
        <v>306</v>
      </c>
      <c r="F36" s="402"/>
      <c r="G36" s="415" t="s">
        <v>622</v>
      </c>
      <c r="H36" s="402"/>
    </row>
    <row r="37" spans="2:8" x14ac:dyDescent="0.25">
      <c r="B37" s="27" t="s">
        <v>15</v>
      </c>
      <c r="C37" s="404" t="s">
        <v>365</v>
      </c>
      <c r="D37" s="404"/>
      <c r="E37" s="402" t="s">
        <v>430</v>
      </c>
      <c r="F37" s="402"/>
      <c r="G37" s="415" t="s">
        <v>623</v>
      </c>
      <c r="H37" s="402"/>
    </row>
    <row r="38" spans="2:8" x14ac:dyDescent="0.25">
      <c r="B38" s="27"/>
      <c r="C38" s="54"/>
      <c r="D38" s="53"/>
      <c r="E38" s="34"/>
      <c r="F38" s="48"/>
    </row>
    <row r="39" spans="2:8" x14ac:dyDescent="0.25">
      <c r="E39" s="90"/>
      <c r="F39" s="90"/>
    </row>
  </sheetData>
  <mergeCells count="39">
    <mergeCell ref="G32:H32"/>
    <mergeCell ref="G33:H33"/>
    <mergeCell ref="G36:H36"/>
    <mergeCell ref="G37:H37"/>
    <mergeCell ref="G27:H27"/>
    <mergeCell ref="G28:H28"/>
    <mergeCell ref="G29:H29"/>
    <mergeCell ref="G30:H30"/>
    <mergeCell ref="G31:H31"/>
    <mergeCell ref="C37:D37"/>
    <mergeCell ref="E37:F37"/>
    <mergeCell ref="C34:D34"/>
    <mergeCell ref="E34:F34"/>
    <mergeCell ref="C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7:D27"/>
    <mergeCell ref="C29:D29"/>
    <mergeCell ref="C30:D30"/>
    <mergeCell ref="C28:F28"/>
    <mergeCell ref="E27:F27"/>
    <mergeCell ref="E29:F29"/>
    <mergeCell ref="E30:F30"/>
    <mergeCell ref="O7:P7"/>
    <mergeCell ref="Q7:R7"/>
    <mergeCell ref="U7:U8"/>
    <mergeCell ref="B7:B8"/>
    <mergeCell ref="B26:F26"/>
    <mergeCell ref="A7:A8"/>
    <mergeCell ref="C7:E7"/>
    <mergeCell ref="I7:J7"/>
    <mergeCell ref="K7:L7"/>
    <mergeCell ref="M7:N7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85"/>
  <sheetViews>
    <sheetView workbookViewId="0">
      <selection activeCell="F4" sqref="F4"/>
    </sheetView>
  </sheetViews>
  <sheetFormatPr defaultColWidth="14.5703125" defaultRowHeight="15" x14ac:dyDescent="0.25"/>
  <cols>
    <col min="1" max="1" width="4.5703125" customWidth="1"/>
    <col min="2" max="2" width="25.42578125" customWidth="1"/>
    <col min="3" max="3" width="12.28515625" customWidth="1"/>
    <col min="4" max="4" width="22.140625" customWidth="1"/>
    <col min="5" max="5" width="12.140625" customWidth="1"/>
    <col min="6" max="6" width="28" bestFit="1" customWidth="1"/>
    <col min="7" max="7" width="11.140625" bestFit="1" customWidth="1"/>
    <col min="8" max="8" width="22.42578125" bestFit="1" customWidth="1"/>
    <col min="9" max="9" width="10.140625" bestFit="1" customWidth="1"/>
    <col min="10" max="10" width="5.5703125" bestFit="1" customWidth="1"/>
    <col min="11" max="11" width="14.140625" bestFit="1" customWidth="1"/>
    <col min="12" max="12" width="5.85546875" bestFit="1" customWidth="1"/>
    <col min="13" max="13" width="14.42578125" bestFit="1" customWidth="1"/>
    <col min="14" max="14" width="12.42578125" bestFit="1" customWidth="1"/>
    <col min="15" max="15" width="9.85546875" bestFit="1" customWidth="1"/>
  </cols>
  <sheetData>
    <row r="2" spans="1:15" x14ac:dyDescent="0.25">
      <c r="A2" s="2" t="s">
        <v>431</v>
      </c>
    </row>
    <row r="3" spans="1:15" x14ac:dyDescent="0.25">
      <c r="A3" s="2" t="s">
        <v>432</v>
      </c>
    </row>
    <row r="5" spans="1:15" ht="15.75" customHeight="1" x14ac:dyDescent="0.25">
      <c r="A5" s="3" t="s">
        <v>433</v>
      </c>
    </row>
    <row r="7" spans="1:15" ht="51" customHeight="1" x14ac:dyDescent="0.25">
      <c r="A7" s="389" t="s">
        <v>3</v>
      </c>
      <c r="B7" s="389" t="s">
        <v>4</v>
      </c>
      <c r="C7" s="389" t="s">
        <v>434</v>
      </c>
      <c r="D7" s="389"/>
      <c r="E7" s="389"/>
      <c r="F7" s="5" t="s">
        <v>7</v>
      </c>
      <c r="G7" s="5" t="s">
        <v>8</v>
      </c>
      <c r="H7" s="5" t="s">
        <v>9</v>
      </c>
      <c r="I7" s="5" t="s">
        <v>435</v>
      </c>
      <c r="J7" s="437" t="s">
        <v>213</v>
      </c>
      <c r="K7" s="437"/>
      <c r="L7" s="437"/>
      <c r="M7" s="15" t="s">
        <v>214</v>
      </c>
      <c r="N7" s="20" t="s">
        <v>10</v>
      </c>
      <c r="O7" s="391" t="s">
        <v>17</v>
      </c>
    </row>
    <row r="8" spans="1:15" ht="76.5" customHeight="1" x14ac:dyDescent="0.25">
      <c r="A8" s="389"/>
      <c r="B8" s="389"/>
      <c r="C8" s="5" t="s">
        <v>18</v>
      </c>
      <c r="D8" s="5" t="s">
        <v>19</v>
      </c>
      <c r="E8" s="5" t="s">
        <v>20</v>
      </c>
      <c r="F8" s="5" t="s">
        <v>20</v>
      </c>
      <c r="G8" s="5" t="s">
        <v>22</v>
      </c>
      <c r="H8" s="5" t="s">
        <v>23</v>
      </c>
      <c r="I8" s="5" t="s">
        <v>25</v>
      </c>
      <c r="J8" s="5" t="s">
        <v>216</v>
      </c>
      <c r="K8" s="6" t="s">
        <v>19</v>
      </c>
      <c r="L8" s="6" t="s">
        <v>20</v>
      </c>
      <c r="M8" s="6" t="s">
        <v>26</v>
      </c>
      <c r="N8" s="5" t="s">
        <v>24</v>
      </c>
      <c r="O8" s="391"/>
    </row>
    <row r="9" spans="1:15" x14ac:dyDescent="0.25">
      <c r="A9" s="16" t="s">
        <v>217</v>
      </c>
      <c r="B9" s="4"/>
      <c r="C9" s="4"/>
      <c r="D9" s="4"/>
      <c r="E9" s="4"/>
      <c r="F9" s="4"/>
      <c r="G9" s="4"/>
      <c r="H9" s="4"/>
      <c r="I9" s="4"/>
      <c r="J9" s="4"/>
      <c r="K9" s="7"/>
      <c r="L9" s="7"/>
      <c r="M9" s="7"/>
      <c r="N9" s="4"/>
      <c r="O9" s="8"/>
    </row>
    <row r="10" spans="1:15" s="314" customFormat="1" ht="15.75" customHeight="1" x14ac:dyDescent="0.2">
      <c r="A10" s="320">
        <v>1</v>
      </c>
      <c r="B10" s="308" t="s">
        <v>436</v>
      </c>
      <c r="C10" s="321">
        <v>1.94</v>
      </c>
      <c r="D10" s="322">
        <v>100</v>
      </c>
      <c r="E10" s="323">
        <v>10</v>
      </c>
      <c r="F10" s="323">
        <v>9</v>
      </c>
      <c r="G10" s="323">
        <v>142</v>
      </c>
      <c r="H10" s="323">
        <v>117</v>
      </c>
      <c r="I10" s="324">
        <v>48.55</v>
      </c>
      <c r="J10" s="321">
        <f t="shared" ref="J10:J16" si="0">(((C10*92)/100)*I10)/100</f>
        <v>0.86652039999999986</v>
      </c>
      <c r="K10" s="322">
        <v>100</v>
      </c>
      <c r="L10" s="323">
        <v>5</v>
      </c>
      <c r="M10" s="324">
        <v>4</v>
      </c>
      <c r="N10" s="322">
        <v>656</v>
      </c>
      <c r="O10" s="323">
        <f t="shared" ref="O10:O16" si="1">SUM(E10+L10)</f>
        <v>15</v>
      </c>
    </row>
    <row r="11" spans="1:15" s="314" customFormat="1" ht="15.75" customHeight="1" x14ac:dyDescent="0.2">
      <c r="A11" s="320">
        <v>2</v>
      </c>
      <c r="B11" s="308" t="s">
        <v>437</v>
      </c>
      <c r="C11" s="321">
        <v>1.8</v>
      </c>
      <c r="D11" s="322">
        <v>100</v>
      </c>
      <c r="E11" s="323">
        <v>10</v>
      </c>
      <c r="F11" s="323">
        <v>9</v>
      </c>
      <c r="G11" s="323">
        <v>130</v>
      </c>
      <c r="H11" s="323">
        <v>117</v>
      </c>
      <c r="I11" s="324">
        <v>48.22</v>
      </c>
      <c r="J11" s="321">
        <f t="shared" si="0"/>
        <v>0.79852319999999988</v>
      </c>
      <c r="K11" s="322">
        <v>100</v>
      </c>
      <c r="L11" s="323">
        <v>5</v>
      </c>
      <c r="M11" s="324">
        <v>4.0999999999999996</v>
      </c>
      <c r="N11" s="323">
        <v>658</v>
      </c>
      <c r="O11" s="323">
        <f t="shared" si="1"/>
        <v>15</v>
      </c>
    </row>
    <row r="12" spans="1:15" s="314" customFormat="1" ht="15.75" customHeight="1" x14ac:dyDescent="0.2">
      <c r="A12" s="320"/>
      <c r="B12" s="308" t="s">
        <v>135</v>
      </c>
      <c r="C12" s="309">
        <f>SUM(C10:C11)/2</f>
        <v>1.87</v>
      </c>
      <c r="D12" s="322">
        <v>100</v>
      </c>
      <c r="E12" s="323">
        <v>10</v>
      </c>
      <c r="F12" s="310">
        <f>SUM(F10:F11)/2</f>
        <v>9</v>
      </c>
      <c r="G12" s="310">
        <f>SUM(G10:G11)/2</f>
        <v>136</v>
      </c>
      <c r="H12" s="310">
        <f>SUM(H10:H11)/2</f>
        <v>117</v>
      </c>
      <c r="I12" s="312">
        <f>SUM(I10:I11)/2</f>
        <v>48.384999999999998</v>
      </c>
      <c r="J12" s="321">
        <f t="shared" si="0"/>
        <v>0.83241554000000006</v>
      </c>
      <c r="K12" s="322">
        <v>100</v>
      </c>
      <c r="L12" s="323">
        <v>5</v>
      </c>
      <c r="M12" s="312">
        <f>SUM(M10:M11)/2</f>
        <v>4.05</v>
      </c>
      <c r="N12" s="310">
        <f>SUM(N10:N11)/2</f>
        <v>657</v>
      </c>
      <c r="O12" s="323">
        <f t="shared" si="1"/>
        <v>15</v>
      </c>
    </row>
    <row r="13" spans="1:15" s="314" customFormat="1" ht="15.75" customHeight="1" x14ac:dyDescent="0.2">
      <c r="A13" s="271">
        <v>3</v>
      </c>
      <c r="B13" s="315" t="s">
        <v>689</v>
      </c>
      <c r="C13" s="325">
        <v>1.84</v>
      </c>
      <c r="D13" s="326">
        <f>(C13*D$12)/C$12</f>
        <v>98.395721925133685</v>
      </c>
      <c r="E13" s="272">
        <v>10</v>
      </c>
      <c r="F13" s="272">
        <v>9</v>
      </c>
      <c r="G13" s="272">
        <v>141</v>
      </c>
      <c r="H13" s="272">
        <v>117</v>
      </c>
      <c r="I13" s="327">
        <v>47.9</v>
      </c>
      <c r="J13" s="325">
        <f t="shared" si="0"/>
        <v>0.81085119999999999</v>
      </c>
      <c r="K13" s="326">
        <f>(J13*K$12)/J$12</f>
        <v>97.409426066216881</v>
      </c>
      <c r="L13" s="272">
        <v>5</v>
      </c>
      <c r="M13" s="327">
        <v>4.2</v>
      </c>
      <c r="N13" s="272">
        <v>659</v>
      </c>
      <c r="O13" s="272">
        <f t="shared" si="1"/>
        <v>15</v>
      </c>
    </row>
    <row r="14" spans="1:15" s="314" customFormat="1" ht="15.75" customHeight="1" x14ac:dyDescent="0.2">
      <c r="A14" s="271">
        <v>4</v>
      </c>
      <c r="B14" s="315" t="s">
        <v>438</v>
      </c>
      <c r="C14" s="325">
        <v>1.92</v>
      </c>
      <c r="D14" s="326">
        <f>(C14*D$12)/C$12</f>
        <v>102.67379679144385</v>
      </c>
      <c r="E14" s="272">
        <v>10</v>
      </c>
      <c r="F14" s="272">
        <v>9</v>
      </c>
      <c r="G14" s="272">
        <v>157</v>
      </c>
      <c r="H14" s="272">
        <v>117</v>
      </c>
      <c r="I14" s="327">
        <v>46.48</v>
      </c>
      <c r="J14" s="325">
        <f t="shared" si="0"/>
        <v>0.82102271999999998</v>
      </c>
      <c r="K14" s="326">
        <f>(J14*K$12)/J$12</f>
        <v>98.631354239254108</v>
      </c>
      <c r="L14" s="272">
        <v>5</v>
      </c>
      <c r="M14" s="327">
        <v>4.5999999999999996</v>
      </c>
      <c r="N14" s="272">
        <v>615</v>
      </c>
      <c r="O14" s="272">
        <f t="shared" si="1"/>
        <v>15</v>
      </c>
    </row>
    <row r="15" spans="1:15" s="314" customFormat="1" ht="15.75" customHeight="1" x14ac:dyDescent="0.2">
      <c r="A15" s="271">
        <v>5</v>
      </c>
      <c r="B15" s="315" t="s">
        <v>439</v>
      </c>
      <c r="C15" s="325">
        <v>1.79</v>
      </c>
      <c r="D15" s="326">
        <f>(C15*D$12)/C$12</f>
        <v>95.721925133689837</v>
      </c>
      <c r="E15" s="272">
        <v>10</v>
      </c>
      <c r="F15" s="272">
        <v>9</v>
      </c>
      <c r="G15" s="272">
        <v>161</v>
      </c>
      <c r="H15" s="272">
        <v>117</v>
      </c>
      <c r="I15" s="327">
        <v>47.75</v>
      </c>
      <c r="J15" s="325">
        <f t="shared" si="0"/>
        <v>0.78634699999999991</v>
      </c>
      <c r="K15" s="326">
        <f>(J15*K$12)/J$12</f>
        <v>94.465679965561421</v>
      </c>
      <c r="L15" s="272">
        <v>4</v>
      </c>
      <c r="M15" s="327">
        <v>3.6</v>
      </c>
      <c r="N15" s="272">
        <v>626</v>
      </c>
      <c r="O15" s="272">
        <f t="shared" si="1"/>
        <v>14</v>
      </c>
    </row>
    <row r="16" spans="1:15" s="314" customFormat="1" ht="15.75" customHeight="1" x14ac:dyDescent="0.2">
      <c r="A16" s="271">
        <v>6</v>
      </c>
      <c r="B16" s="271" t="s">
        <v>440</v>
      </c>
      <c r="C16" s="325">
        <v>1.7</v>
      </c>
      <c r="D16" s="326">
        <f>(C16*D$12)/C$12</f>
        <v>90.909090909090907</v>
      </c>
      <c r="E16" s="272">
        <v>8</v>
      </c>
      <c r="F16" s="272">
        <v>9</v>
      </c>
      <c r="G16" s="272">
        <v>163</v>
      </c>
      <c r="H16" s="272">
        <v>117</v>
      </c>
      <c r="I16" s="327">
        <v>48.37</v>
      </c>
      <c r="J16" s="325">
        <f t="shared" si="0"/>
        <v>0.75650679999999992</v>
      </c>
      <c r="K16" s="326">
        <f>(J16*K$12)/J$12</f>
        <v>90.880907869644034</v>
      </c>
      <c r="L16" s="272">
        <v>4</v>
      </c>
      <c r="M16" s="327">
        <v>4.2</v>
      </c>
      <c r="N16" s="272">
        <v>650</v>
      </c>
      <c r="O16" s="272">
        <f t="shared" si="1"/>
        <v>12</v>
      </c>
    </row>
    <row r="17" spans="1:15" s="21" customFormat="1" ht="15.75" customHeight="1" x14ac:dyDescent="0.2">
      <c r="A17" s="114"/>
      <c r="C17" s="92"/>
      <c r="D17" s="93"/>
      <c r="E17" s="94"/>
      <c r="F17" s="94"/>
      <c r="G17" s="94"/>
      <c r="H17" s="94"/>
      <c r="I17" s="96"/>
      <c r="J17" s="92"/>
      <c r="K17" s="93"/>
      <c r="L17" s="94"/>
      <c r="M17" s="96"/>
      <c r="N17" s="94"/>
      <c r="O17" s="94"/>
    </row>
    <row r="18" spans="1:15" s="21" customFormat="1" ht="15.75" customHeight="1" x14ac:dyDescent="0.2">
      <c r="A18" s="23" t="s">
        <v>263</v>
      </c>
      <c r="B18" s="4"/>
      <c r="C18" s="4"/>
      <c r="D18" s="4"/>
      <c r="E18" s="4"/>
      <c r="F18" s="4"/>
      <c r="G18" s="4"/>
      <c r="H18" s="4"/>
      <c r="I18" s="4"/>
      <c r="J18" s="4"/>
      <c r="K18" s="7"/>
      <c r="L18" s="7"/>
      <c r="M18" s="7"/>
      <c r="N18" s="4"/>
      <c r="O18" s="8"/>
    </row>
    <row r="19" spans="1:15" s="314" customFormat="1" ht="15.75" customHeight="1" x14ac:dyDescent="0.2">
      <c r="A19" s="320">
        <v>1</v>
      </c>
      <c r="B19" s="308" t="s">
        <v>436</v>
      </c>
      <c r="C19" s="321">
        <v>2.38</v>
      </c>
      <c r="D19" s="322">
        <v>100</v>
      </c>
      <c r="E19" s="323">
        <v>10</v>
      </c>
      <c r="F19" s="323">
        <v>9</v>
      </c>
      <c r="G19" s="322">
        <v>120</v>
      </c>
      <c r="H19" s="323">
        <v>108</v>
      </c>
      <c r="I19" s="324">
        <v>43.36</v>
      </c>
      <c r="J19" s="321">
        <f t="shared" ref="J19:J25" si="2">(((C19*92)/100)*I19)/100</f>
        <v>0.94941056000000001</v>
      </c>
      <c r="K19" s="322">
        <v>100</v>
      </c>
      <c r="L19" s="323">
        <v>5</v>
      </c>
      <c r="M19" s="324">
        <v>6</v>
      </c>
      <c r="N19" s="322">
        <v>676</v>
      </c>
      <c r="O19" s="323">
        <f t="shared" ref="O19:O25" si="3">SUM(E19+L19)</f>
        <v>15</v>
      </c>
    </row>
    <row r="20" spans="1:15" s="314" customFormat="1" ht="15.75" customHeight="1" x14ac:dyDescent="0.2">
      <c r="A20" s="320">
        <v>2</v>
      </c>
      <c r="B20" s="308" t="s">
        <v>437</v>
      </c>
      <c r="C20" s="321">
        <v>2.74</v>
      </c>
      <c r="D20" s="322">
        <v>100</v>
      </c>
      <c r="E20" s="323">
        <v>10</v>
      </c>
      <c r="F20" s="323">
        <v>9</v>
      </c>
      <c r="G20" s="323">
        <v>122</v>
      </c>
      <c r="H20" s="323">
        <v>127</v>
      </c>
      <c r="I20" s="324">
        <v>46.64</v>
      </c>
      <c r="J20" s="321">
        <f t="shared" si="2"/>
        <v>1.17570112</v>
      </c>
      <c r="K20" s="322">
        <v>100</v>
      </c>
      <c r="L20" s="323">
        <v>5</v>
      </c>
      <c r="M20" s="324">
        <v>5.8</v>
      </c>
      <c r="N20" s="322">
        <v>687</v>
      </c>
      <c r="O20" s="323">
        <f t="shared" si="3"/>
        <v>15</v>
      </c>
    </row>
    <row r="21" spans="1:15" s="314" customFormat="1" ht="15.75" customHeight="1" x14ac:dyDescent="0.2">
      <c r="A21" s="320"/>
      <c r="B21" s="320" t="s">
        <v>135</v>
      </c>
      <c r="C21" s="321">
        <f>SUM(C19:C20)/2</f>
        <v>2.56</v>
      </c>
      <c r="D21" s="322">
        <v>100</v>
      </c>
      <c r="E21" s="323">
        <v>10</v>
      </c>
      <c r="F21" s="322">
        <f>SUM(F19:F20)/2</f>
        <v>9</v>
      </c>
      <c r="G21" s="322">
        <f>SUM(G19:G20)/2</f>
        <v>121</v>
      </c>
      <c r="H21" s="322">
        <f>SUM(H19:H20)/2</f>
        <v>117.5</v>
      </c>
      <c r="I21" s="324">
        <f>SUM(I19:I20)/2</f>
        <v>45</v>
      </c>
      <c r="J21" s="321">
        <f t="shared" si="2"/>
        <v>1.0598399999999999</v>
      </c>
      <c r="K21" s="322">
        <v>100</v>
      </c>
      <c r="L21" s="323">
        <v>5</v>
      </c>
      <c r="M21" s="324">
        <f>SUM(M19:M20)/2</f>
        <v>5.9</v>
      </c>
      <c r="N21" s="322">
        <f>SUM(N19:N20)/2</f>
        <v>681.5</v>
      </c>
      <c r="O21" s="323">
        <f t="shared" si="3"/>
        <v>15</v>
      </c>
    </row>
    <row r="22" spans="1:15" s="314" customFormat="1" ht="15.75" customHeight="1" x14ac:dyDescent="0.2">
      <c r="A22" s="271">
        <v>3</v>
      </c>
      <c r="B22" s="315" t="s">
        <v>689</v>
      </c>
      <c r="C22" s="325">
        <v>2.2200000000000002</v>
      </c>
      <c r="D22" s="326">
        <f>(C22*100)/C$21</f>
        <v>86.718750000000014</v>
      </c>
      <c r="E22" s="272">
        <v>8</v>
      </c>
      <c r="F22" s="272">
        <v>9</v>
      </c>
      <c r="G22" s="272">
        <v>113</v>
      </c>
      <c r="H22" s="272">
        <v>100</v>
      </c>
      <c r="I22" s="327">
        <v>43.86</v>
      </c>
      <c r="J22" s="325">
        <f t="shared" si="2"/>
        <v>0.89579664000000003</v>
      </c>
      <c r="K22" s="326">
        <f>(J22*100)/J$21</f>
        <v>84.521875000000023</v>
      </c>
      <c r="L22" s="272">
        <v>3</v>
      </c>
      <c r="M22" s="327">
        <v>5.2</v>
      </c>
      <c r="N22" s="326">
        <v>679</v>
      </c>
      <c r="O22" s="272">
        <f t="shared" si="3"/>
        <v>11</v>
      </c>
    </row>
    <row r="23" spans="1:15" s="314" customFormat="1" ht="15.75" customHeight="1" x14ac:dyDescent="0.2">
      <c r="A23" s="271">
        <v>4</v>
      </c>
      <c r="B23" s="315" t="s">
        <v>438</v>
      </c>
      <c r="C23" s="325">
        <v>2.27</v>
      </c>
      <c r="D23" s="326">
        <f>(C23*100)/C$21</f>
        <v>88.671875</v>
      </c>
      <c r="E23" s="272">
        <v>8</v>
      </c>
      <c r="F23" s="272">
        <v>9</v>
      </c>
      <c r="G23" s="272">
        <v>120</v>
      </c>
      <c r="H23" s="272">
        <v>125</v>
      </c>
      <c r="I23" s="327">
        <v>45.71</v>
      </c>
      <c r="J23" s="325">
        <f t="shared" si="2"/>
        <v>0.95460763999999998</v>
      </c>
      <c r="K23" s="326">
        <f>(J23*100)/J$21</f>
        <v>90.070920138888894</v>
      </c>
      <c r="L23" s="272">
        <v>4</v>
      </c>
      <c r="M23" s="327">
        <v>6.2</v>
      </c>
      <c r="N23" s="326">
        <v>691</v>
      </c>
      <c r="O23" s="272">
        <f t="shared" si="3"/>
        <v>12</v>
      </c>
    </row>
    <row r="24" spans="1:15" s="314" customFormat="1" ht="15.75" customHeight="1" x14ac:dyDescent="0.2">
      <c r="A24" s="271">
        <v>5</v>
      </c>
      <c r="B24" s="315" t="s">
        <v>439</v>
      </c>
      <c r="C24" s="325">
        <v>2.93</v>
      </c>
      <c r="D24" s="326">
        <f>(C24*100)/C$21</f>
        <v>114.453125</v>
      </c>
      <c r="E24" s="272">
        <v>12</v>
      </c>
      <c r="F24" s="272">
        <v>9</v>
      </c>
      <c r="G24" s="272">
        <v>121</v>
      </c>
      <c r="H24" s="272">
        <v>119</v>
      </c>
      <c r="I24" s="327">
        <v>45.07</v>
      </c>
      <c r="J24" s="325">
        <f t="shared" si="2"/>
        <v>1.21490692</v>
      </c>
      <c r="K24" s="326">
        <f>(J24*100)/J$21</f>
        <v>114.63116319444445</v>
      </c>
      <c r="L24" s="272">
        <v>6</v>
      </c>
      <c r="M24" s="327">
        <v>6.5</v>
      </c>
      <c r="N24" s="326">
        <v>693</v>
      </c>
      <c r="O24" s="272">
        <f t="shared" si="3"/>
        <v>18</v>
      </c>
    </row>
    <row r="25" spans="1:15" s="314" customFormat="1" ht="15.75" customHeight="1" x14ac:dyDescent="0.2">
      <c r="A25" s="271">
        <v>6</v>
      </c>
      <c r="B25" s="315" t="s">
        <v>440</v>
      </c>
      <c r="C25" s="325">
        <v>2.7</v>
      </c>
      <c r="D25" s="326">
        <f>(C25*100)/C$21</f>
        <v>105.46875</v>
      </c>
      <c r="E25" s="272">
        <v>10</v>
      </c>
      <c r="F25" s="272">
        <v>8</v>
      </c>
      <c r="G25" s="272">
        <v>129</v>
      </c>
      <c r="H25" s="272">
        <v>117</v>
      </c>
      <c r="I25" s="327">
        <v>44.41</v>
      </c>
      <c r="J25" s="325">
        <f t="shared" si="2"/>
        <v>1.1031443999999999</v>
      </c>
      <c r="K25" s="326">
        <f>(J25*100)/J$21</f>
        <v>104.0859375</v>
      </c>
      <c r="L25" s="272">
        <v>5</v>
      </c>
      <c r="M25" s="327">
        <v>5.4</v>
      </c>
      <c r="N25" s="326">
        <v>678</v>
      </c>
      <c r="O25" s="272">
        <f t="shared" si="3"/>
        <v>15</v>
      </c>
    </row>
    <row r="26" spans="1:15" s="21" customFormat="1" ht="15.75" customHeight="1" x14ac:dyDescent="0.2"/>
    <row r="27" spans="1:15" s="21" customFormat="1" ht="15.75" customHeight="1" x14ac:dyDescent="0.2">
      <c r="A27" s="16" t="s">
        <v>38</v>
      </c>
      <c r="B27" s="4"/>
      <c r="C27" s="4"/>
      <c r="D27" s="4"/>
      <c r="E27" s="4"/>
      <c r="F27" s="4"/>
      <c r="G27" s="4"/>
      <c r="H27" s="4"/>
      <c r="I27" s="4"/>
      <c r="J27" s="4"/>
      <c r="K27" s="7"/>
      <c r="L27" s="7"/>
      <c r="M27" s="7"/>
      <c r="N27" s="4"/>
      <c r="O27" s="8"/>
    </row>
    <row r="28" spans="1:15" s="314" customFormat="1" ht="15.75" customHeight="1" x14ac:dyDescent="0.2">
      <c r="A28" s="320">
        <v>1</v>
      </c>
      <c r="B28" s="308" t="s">
        <v>436</v>
      </c>
      <c r="C28" s="321">
        <v>0.77</v>
      </c>
      <c r="D28" s="322">
        <v>100</v>
      </c>
      <c r="E28" s="323">
        <v>10</v>
      </c>
      <c r="F28" s="323">
        <v>9</v>
      </c>
      <c r="G28" s="323">
        <v>149</v>
      </c>
      <c r="H28" s="323">
        <v>116</v>
      </c>
      <c r="I28" s="324">
        <v>46.17</v>
      </c>
      <c r="J28" s="321">
        <f t="shared" ref="J28:J34" si="4">(((C28*92)/100)*I28)/100</f>
        <v>0.32706827999999999</v>
      </c>
      <c r="K28" s="322">
        <v>100</v>
      </c>
      <c r="L28" s="323">
        <v>5</v>
      </c>
      <c r="M28" s="324">
        <v>4.2</v>
      </c>
      <c r="N28" s="322">
        <v>643</v>
      </c>
      <c r="O28" s="323">
        <f t="shared" ref="O28:O34" si="5">SUM(E28+L28)</f>
        <v>15</v>
      </c>
    </row>
    <row r="29" spans="1:15" s="314" customFormat="1" ht="15.75" customHeight="1" x14ac:dyDescent="0.2">
      <c r="A29" s="320">
        <v>2</v>
      </c>
      <c r="B29" s="308" t="s">
        <v>437</v>
      </c>
      <c r="C29" s="321">
        <v>0.82</v>
      </c>
      <c r="D29" s="322">
        <v>100</v>
      </c>
      <c r="E29" s="323">
        <v>10</v>
      </c>
      <c r="F29" s="323">
        <v>9</v>
      </c>
      <c r="G29" s="323">
        <v>148</v>
      </c>
      <c r="H29" s="323">
        <v>117</v>
      </c>
      <c r="I29" s="324">
        <v>47.94</v>
      </c>
      <c r="J29" s="321">
        <f t="shared" si="4"/>
        <v>0.36165935999999993</v>
      </c>
      <c r="K29" s="322">
        <v>100</v>
      </c>
      <c r="L29" s="323">
        <v>5</v>
      </c>
      <c r="M29" s="324">
        <v>4.4000000000000004</v>
      </c>
      <c r="N29" s="323">
        <v>667</v>
      </c>
      <c r="O29" s="323">
        <f t="shared" si="5"/>
        <v>15</v>
      </c>
    </row>
    <row r="30" spans="1:15" s="314" customFormat="1" ht="15.75" customHeight="1" x14ac:dyDescent="0.2">
      <c r="A30" s="320"/>
      <c r="B30" s="320" t="s">
        <v>135</v>
      </c>
      <c r="C30" s="321">
        <f>SUM(C28:C29)/2</f>
        <v>0.79499999999999993</v>
      </c>
      <c r="D30" s="322">
        <v>100</v>
      </c>
      <c r="E30" s="323">
        <v>10</v>
      </c>
      <c r="F30" s="322">
        <f>SUM(F28:F29)/2</f>
        <v>9</v>
      </c>
      <c r="G30" s="322">
        <f>SUM(G28:G29)/2</f>
        <v>148.5</v>
      </c>
      <c r="H30" s="322">
        <f>SUM(H28:H29)/2</f>
        <v>116.5</v>
      </c>
      <c r="I30" s="324">
        <f>SUM(I28:I29)/2</f>
        <v>47.055</v>
      </c>
      <c r="J30" s="321">
        <f t="shared" si="4"/>
        <v>0.34416026999999993</v>
      </c>
      <c r="K30" s="322">
        <v>100</v>
      </c>
      <c r="L30" s="323">
        <v>5</v>
      </c>
      <c r="M30" s="324">
        <f>SUM(M28:M29)/2</f>
        <v>4.3000000000000007</v>
      </c>
      <c r="N30" s="322">
        <f>SUM(N28:N29)/2</f>
        <v>655</v>
      </c>
      <c r="O30" s="323">
        <f t="shared" si="5"/>
        <v>15</v>
      </c>
    </row>
    <row r="31" spans="1:15" s="314" customFormat="1" ht="15.75" customHeight="1" x14ac:dyDescent="0.2">
      <c r="A31" s="271">
        <v>3</v>
      </c>
      <c r="B31" s="28" t="s">
        <v>689</v>
      </c>
      <c r="C31" s="325">
        <v>0.69</v>
      </c>
      <c r="D31" s="326">
        <f>(C31*100)/C$30</f>
        <v>86.792452830188694</v>
      </c>
      <c r="E31" s="272">
        <v>8</v>
      </c>
      <c r="F31" s="272">
        <v>9</v>
      </c>
      <c r="G31" s="272">
        <v>164</v>
      </c>
      <c r="H31" s="272">
        <v>116</v>
      </c>
      <c r="I31" s="327">
        <v>46.2</v>
      </c>
      <c r="J31" s="325">
        <f t="shared" si="4"/>
        <v>0.29327759999999997</v>
      </c>
      <c r="K31" s="326">
        <f>(J31*100)/J$30</f>
        <v>85.215414318451124</v>
      </c>
      <c r="L31" s="272">
        <v>3</v>
      </c>
      <c r="M31" s="327">
        <v>4</v>
      </c>
      <c r="N31" s="272">
        <v>644</v>
      </c>
      <c r="O31" s="272">
        <f t="shared" si="5"/>
        <v>11</v>
      </c>
    </row>
    <row r="32" spans="1:15" s="314" customFormat="1" ht="15.75" customHeight="1" x14ac:dyDescent="0.2">
      <c r="A32" s="271">
        <v>4</v>
      </c>
      <c r="B32" s="271" t="s">
        <v>438</v>
      </c>
      <c r="C32" s="325">
        <v>0.78</v>
      </c>
      <c r="D32" s="326">
        <f>(C32*100)/C$30</f>
        <v>98.113207547169822</v>
      </c>
      <c r="E32" s="272">
        <v>8</v>
      </c>
      <c r="F32" s="272">
        <v>9</v>
      </c>
      <c r="G32" s="272">
        <v>158</v>
      </c>
      <c r="H32" s="272">
        <v>117</v>
      </c>
      <c r="I32" s="327">
        <v>44.99</v>
      </c>
      <c r="J32" s="325">
        <f t="shared" si="4"/>
        <v>0.32284824000000001</v>
      </c>
      <c r="K32" s="326">
        <f>(J32*100)/J$30</f>
        <v>93.807527521988533</v>
      </c>
      <c r="L32" s="272">
        <v>4</v>
      </c>
      <c r="M32" s="327">
        <v>4.4000000000000004</v>
      </c>
      <c r="N32" s="272">
        <v>659</v>
      </c>
      <c r="O32" s="272">
        <f t="shared" si="5"/>
        <v>12</v>
      </c>
    </row>
    <row r="33" spans="1:15" s="314" customFormat="1" ht="15.75" customHeight="1" x14ac:dyDescent="0.2">
      <c r="A33" s="271">
        <v>5</v>
      </c>
      <c r="B33" s="271" t="s">
        <v>439</v>
      </c>
      <c r="C33" s="325">
        <v>0.77</v>
      </c>
      <c r="D33" s="326">
        <f>(C33*100)/C$30</f>
        <v>96.855345911949698</v>
      </c>
      <c r="E33" s="272">
        <v>10</v>
      </c>
      <c r="F33" s="272">
        <v>9</v>
      </c>
      <c r="G33" s="272">
        <v>166</v>
      </c>
      <c r="H33" s="272">
        <v>117</v>
      </c>
      <c r="I33" s="327">
        <v>48.5</v>
      </c>
      <c r="J33" s="325">
        <f t="shared" si="4"/>
        <v>0.34357399999999999</v>
      </c>
      <c r="K33" s="326">
        <f>(J33*100)/J$30</f>
        <v>99.829652039731386</v>
      </c>
      <c r="L33" s="272">
        <v>5</v>
      </c>
      <c r="M33" s="327">
        <v>3.2</v>
      </c>
      <c r="N33" s="272">
        <v>670</v>
      </c>
      <c r="O33" s="272">
        <f t="shared" si="5"/>
        <v>15</v>
      </c>
    </row>
    <row r="34" spans="1:15" s="314" customFormat="1" ht="15.75" customHeight="1" x14ac:dyDescent="0.2">
      <c r="A34" s="271">
        <v>6</v>
      </c>
      <c r="B34" s="271" t="s">
        <v>440</v>
      </c>
      <c r="C34" s="325">
        <v>0.68</v>
      </c>
      <c r="D34" s="326">
        <f>(C34*100)/C$30</f>
        <v>85.534591194968556</v>
      </c>
      <c r="E34" s="272">
        <v>8</v>
      </c>
      <c r="F34" s="272">
        <v>9</v>
      </c>
      <c r="G34" s="272">
        <v>172</v>
      </c>
      <c r="H34" s="272">
        <v>117</v>
      </c>
      <c r="I34" s="327">
        <v>47.22</v>
      </c>
      <c r="J34" s="325">
        <f t="shared" si="4"/>
        <v>0.29540832</v>
      </c>
      <c r="K34" s="326">
        <f>(J34*100)/J$30</f>
        <v>85.834521224660847</v>
      </c>
      <c r="L34" s="272">
        <v>4</v>
      </c>
      <c r="M34" s="327">
        <v>4.8</v>
      </c>
      <c r="N34" s="272">
        <v>649</v>
      </c>
      <c r="O34" s="272">
        <f t="shared" si="5"/>
        <v>12</v>
      </c>
    </row>
    <row r="35" spans="1:15" s="21" customFormat="1" ht="15.75" customHeight="1" x14ac:dyDescent="0.2">
      <c r="A35" s="114"/>
      <c r="C35" s="92"/>
      <c r="D35" s="93"/>
      <c r="E35" s="94"/>
      <c r="F35" s="94"/>
      <c r="G35" s="94"/>
      <c r="H35" s="94"/>
      <c r="I35" s="96"/>
      <c r="J35" s="92"/>
      <c r="K35" s="93"/>
      <c r="L35" s="94"/>
      <c r="M35" s="96"/>
      <c r="N35" s="94"/>
      <c r="O35" s="94"/>
    </row>
    <row r="36" spans="1:15" s="21" customFormat="1" ht="15.75" customHeight="1" x14ac:dyDescent="0.2">
      <c r="A36" s="16" t="s">
        <v>42</v>
      </c>
      <c r="B36" s="4"/>
      <c r="C36" s="4"/>
      <c r="D36" s="4"/>
      <c r="E36" s="4"/>
      <c r="F36" s="4"/>
      <c r="G36" s="4"/>
      <c r="H36" s="4"/>
      <c r="I36" s="4"/>
      <c r="J36" s="4"/>
      <c r="K36" s="7"/>
      <c r="L36" s="7"/>
      <c r="M36" s="7"/>
      <c r="N36" s="4"/>
      <c r="O36" s="8"/>
    </row>
    <row r="37" spans="1:15" s="314" customFormat="1" ht="15.75" customHeight="1" x14ac:dyDescent="0.2">
      <c r="A37" s="320">
        <v>1</v>
      </c>
      <c r="B37" s="308" t="s">
        <v>436</v>
      </c>
      <c r="C37" s="321">
        <f>(C10+C19+C28)/3</f>
        <v>1.6966666666666665</v>
      </c>
      <c r="D37" s="322">
        <v>100</v>
      </c>
      <c r="E37" s="323">
        <v>10</v>
      </c>
      <c r="F37" s="310">
        <f t="shared" ref="F37:I38" si="6">(F10+F19+F28)/3</f>
        <v>9</v>
      </c>
      <c r="G37" s="310">
        <f t="shared" si="6"/>
        <v>137</v>
      </c>
      <c r="H37" s="310">
        <f t="shared" si="6"/>
        <v>113.66666666666667</v>
      </c>
      <c r="I37" s="312">
        <f t="shared" si="6"/>
        <v>46.026666666666664</v>
      </c>
      <c r="J37" s="321">
        <f t="shared" ref="J37:J43" si="7">(((C37*92)/100)*I37)/100</f>
        <v>0.71844558222222221</v>
      </c>
      <c r="K37" s="322">
        <v>100</v>
      </c>
      <c r="L37" s="323">
        <v>5</v>
      </c>
      <c r="M37" s="312">
        <f>(M10+M19+M28)/3</f>
        <v>4.7333333333333334</v>
      </c>
      <c r="N37" s="310">
        <f>(N10+N19+N28)/3</f>
        <v>658.33333333333337</v>
      </c>
      <c r="O37" s="323">
        <f t="shared" ref="O37:O43" si="8">SUM(E37+L37)</f>
        <v>15</v>
      </c>
    </row>
    <row r="38" spans="1:15" s="314" customFormat="1" ht="15.75" customHeight="1" x14ac:dyDescent="0.2">
      <c r="A38" s="320">
        <v>2</v>
      </c>
      <c r="B38" s="308" t="s">
        <v>437</v>
      </c>
      <c r="C38" s="309">
        <f>(C11+C20+C29)/3</f>
        <v>1.7866666666666668</v>
      </c>
      <c r="D38" s="322">
        <v>100</v>
      </c>
      <c r="E38" s="323">
        <v>10</v>
      </c>
      <c r="F38" s="310">
        <f t="shared" si="6"/>
        <v>9</v>
      </c>
      <c r="G38" s="310">
        <f t="shared" si="6"/>
        <v>133.33333333333334</v>
      </c>
      <c r="H38" s="310">
        <f t="shared" si="6"/>
        <v>120.33333333333333</v>
      </c>
      <c r="I38" s="312">
        <f t="shared" si="6"/>
        <v>47.6</v>
      </c>
      <c r="J38" s="321">
        <f t="shared" si="7"/>
        <v>0.78241706666666688</v>
      </c>
      <c r="K38" s="322">
        <v>100</v>
      </c>
      <c r="L38" s="323">
        <v>5</v>
      </c>
      <c r="M38" s="312">
        <f>(M11+M20+M29)/3</f>
        <v>4.7666666666666666</v>
      </c>
      <c r="N38" s="310">
        <f>(N11+N20+N29)/3</f>
        <v>670.66666666666663</v>
      </c>
      <c r="O38" s="323">
        <f t="shared" si="8"/>
        <v>15</v>
      </c>
    </row>
    <row r="39" spans="1:15" s="314" customFormat="1" ht="15.75" customHeight="1" x14ac:dyDescent="0.2">
      <c r="A39" s="320"/>
      <c r="B39" s="320" t="s">
        <v>135</v>
      </c>
      <c r="C39" s="321">
        <f>SUM(C37:C38)/2</f>
        <v>1.7416666666666667</v>
      </c>
      <c r="D39" s="322">
        <v>100</v>
      </c>
      <c r="E39" s="323">
        <v>10</v>
      </c>
      <c r="F39" s="322">
        <f>SUM(F37:F38)/2</f>
        <v>9</v>
      </c>
      <c r="G39" s="322">
        <f>SUM(G37:G38)/2</f>
        <v>135.16666666666669</v>
      </c>
      <c r="H39" s="322">
        <f>SUM(H37:H38)/2</f>
        <v>117</v>
      </c>
      <c r="I39" s="324">
        <f>SUM(I37:I38)/2</f>
        <v>46.813333333333333</v>
      </c>
      <c r="J39" s="321">
        <f t="shared" si="7"/>
        <v>0.75010564444444439</v>
      </c>
      <c r="K39" s="322">
        <v>100</v>
      </c>
      <c r="L39" s="323">
        <v>5</v>
      </c>
      <c r="M39" s="324">
        <f>SUM(M37:M38)/2</f>
        <v>4.75</v>
      </c>
      <c r="N39" s="322">
        <f>SUM(N37:N38)/2</f>
        <v>664.5</v>
      </c>
      <c r="O39" s="323">
        <f t="shared" si="8"/>
        <v>15</v>
      </c>
    </row>
    <row r="40" spans="1:15" s="314" customFormat="1" ht="15.75" customHeight="1" x14ac:dyDescent="0.2">
      <c r="A40" s="271">
        <v>3</v>
      </c>
      <c r="B40" s="28" t="s">
        <v>689</v>
      </c>
      <c r="C40" s="328">
        <f>(C13+C22+C31)/3</f>
        <v>1.5833333333333333</v>
      </c>
      <c r="D40" s="317">
        <f>(C40*100)/C$39</f>
        <v>90.909090909090892</v>
      </c>
      <c r="E40" s="272">
        <v>8</v>
      </c>
      <c r="F40" s="329">
        <f t="shared" ref="F40:I43" si="9">(F13+F22+F31)/3</f>
        <v>9</v>
      </c>
      <c r="G40" s="329">
        <f t="shared" si="9"/>
        <v>139.33333333333334</v>
      </c>
      <c r="H40" s="329">
        <f t="shared" si="9"/>
        <v>111</v>
      </c>
      <c r="I40" s="330">
        <f t="shared" si="9"/>
        <v>45.986666666666657</v>
      </c>
      <c r="J40" s="325">
        <f t="shared" si="7"/>
        <v>0.66987244444444427</v>
      </c>
      <c r="K40" s="326">
        <f>(J40*100)/J$21</f>
        <v>63.20505401234567</v>
      </c>
      <c r="L40" s="272">
        <v>1</v>
      </c>
      <c r="M40" s="330">
        <f t="shared" ref="M40:N43" si="10">(M13+M22+M31)/3</f>
        <v>4.4666666666666668</v>
      </c>
      <c r="N40" s="329">
        <f t="shared" si="10"/>
        <v>660.66666666666663</v>
      </c>
      <c r="O40" s="272">
        <f t="shared" si="8"/>
        <v>9</v>
      </c>
    </row>
    <row r="41" spans="1:15" s="314" customFormat="1" ht="15.75" customHeight="1" x14ac:dyDescent="0.2">
      <c r="A41" s="271">
        <v>4</v>
      </c>
      <c r="B41" s="271" t="s">
        <v>438</v>
      </c>
      <c r="C41" s="328">
        <f>(C14+C23+C32)/3</f>
        <v>1.6566666666666665</v>
      </c>
      <c r="D41" s="317">
        <f>(C41*100)/C$39</f>
        <v>95.119617224880372</v>
      </c>
      <c r="E41" s="272">
        <v>8</v>
      </c>
      <c r="F41" s="329">
        <f t="shared" si="9"/>
        <v>9</v>
      </c>
      <c r="G41" s="329">
        <f t="shared" si="9"/>
        <v>145</v>
      </c>
      <c r="H41" s="329">
        <f t="shared" si="9"/>
        <v>119.66666666666667</v>
      </c>
      <c r="I41" s="330">
        <f t="shared" si="9"/>
        <v>45.726666666666667</v>
      </c>
      <c r="J41" s="325">
        <f t="shared" si="7"/>
        <v>0.69693536888888885</v>
      </c>
      <c r="K41" s="326">
        <f>(J41*100)/J$21</f>
        <v>65.758545524691357</v>
      </c>
      <c r="L41" s="272">
        <v>2</v>
      </c>
      <c r="M41" s="330">
        <f t="shared" si="10"/>
        <v>5.0666666666666673</v>
      </c>
      <c r="N41" s="329">
        <f t="shared" si="10"/>
        <v>655</v>
      </c>
      <c r="O41" s="272">
        <f t="shared" si="8"/>
        <v>10</v>
      </c>
    </row>
    <row r="42" spans="1:15" s="314" customFormat="1" ht="15.75" customHeight="1" x14ac:dyDescent="0.2">
      <c r="A42" s="271">
        <v>5</v>
      </c>
      <c r="B42" s="271" t="s">
        <v>439</v>
      </c>
      <c r="C42" s="328">
        <f>(C15+C24+C33)/3</f>
        <v>1.83</v>
      </c>
      <c r="D42" s="317">
        <f>(C42*100)/C$39</f>
        <v>105.07177033492823</v>
      </c>
      <c r="E42" s="272">
        <v>10</v>
      </c>
      <c r="F42" s="329">
        <f t="shared" si="9"/>
        <v>9</v>
      </c>
      <c r="G42" s="329">
        <f t="shared" si="9"/>
        <v>149.33333333333334</v>
      </c>
      <c r="H42" s="329">
        <f t="shared" si="9"/>
        <v>117.66666666666667</v>
      </c>
      <c r="I42" s="330">
        <f t="shared" si="9"/>
        <v>47.106666666666662</v>
      </c>
      <c r="J42" s="325">
        <f t="shared" si="7"/>
        <v>0.79308783999999999</v>
      </c>
      <c r="K42" s="326">
        <f>(J42*100)/J$21</f>
        <v>74.830902777777794</v>
      </c>
      <c r="L42" s="272">
        <v>2</v>
      </c>
      <c r="M42" s="330">
        <f t="shared" si="10"/>
        <v>4.4333333333333336</v>
      </c>
      <c r="N42" s="329">
        <f t="shared" si="10"/>
        <v>663</v>
      </c>
      <c r="O42" s="272">
        <f t="shared" si="8"/>
        <v>12</v>
      </c>
    </row>
    <row r="43" spans="1:15" s="314" customFormat="1" ht="15.75" customHeight="1" x14ac:dyDescent="0.2">
      <c r="A43" s="271">
        <v>6</v>
      </c>
      <c r="B43" s="271" t="s">
        <v>440</v>
      </c>
      <c r="C43" s="328">
        <f>(C16+C25+C34)/3</f>
        <v>1.6933333333333334</v>
      </c>
      <c r="D43" s="317">
        <f>(C43*100)/C$39</f>
        <v>97.224880382775126</v>
      </c>
      <c r="E43" s="272">
        <v>10</v>
      </c>
      <c r="F43" s="329">
        <f>(F16+F25+F34)/3</f>
        <v>8.6666666666666661</v>
      </c>
      <c r="G43" s="329">
        <f t="shared" si="9"/>
        <v>154.66666666666666</v>
      </c>
      <c r="H43" s="329">
        <f t="shared" si="9"/>
        <v>117</v>
      </c>
      <c r="I43" s="330">
        <f t="shared" si="9"/>
        <v>46.666666666666664</v>
      </c>
      <c r="J43" s="325">
        <f t="shared" si="7"/>
        <v>0.72700444444444434</v>
      </c>
      <c r="K43" s="326">
        <f>(J43*100)/J$21</f>
        <v>68.59567901234567</v>
      </c>
      <c r="L43" s="272">
        <v>2</v>
      </c>
      <c r="M43" s="330">
        <f t="shared" si="10"/>
        <v>4.8000000000000007</v>
      </c>
      <c r="N43" s="329">
        <f t="shared" si="10"/>
        <v>659</v>
      </c>
      <c r="O43" s="272">
        <f t="shared" si="8"/>
        <v>12</v>
      </c>
    </row>
    <row r="45" spans="1:15" x14ac:dyDescent="0.25">
      <c r="B45" s="390" t="s">
        <v>43</v>
      </c>
      <c r="C45" s="390"/>
      <c r="D45" s="390"/>
      <c r="E45" s="390"/>
      <c r="F45" s="390"/>
      <c r="G45" s="390"/>
      <c r="H45" s="390"/>
    </row>
    <row r="46" spans="1:15" x14ac:dyDescent="0.25">
      <c r="B46" s="27" t="s">
        <v>356</v>
      </c>
      <c r="C46" s="392" t="s">
        <v>441</v>
      </c>
      <c r="D46" s="393"/>
      <c r="E46" s="392" t="s">
        <v>47</v>
      </c>
      <c r="F46" s="393"/>
      <c r="G46" s="394" t="s">
        <v>152</v>
      </c>
      <c r="H46" s="393"/>
    </row>
    <row r="47" spans="1:15" x14ac:dyDescent="0.25">
      <c r="B47" s="28" t="s">
        <v>48</v>
      </c>
      <c r="C47" s="395"/>
      <c r="D47" s="396"/>
      <c r="E47" s="396"/>
      <c r="F47" s="396"/>
      <c r="G47" s="396"/>
      <c r="H47" s="397"/>
    </row>
    <row r="48" spans="1:15" x14ac:dyDescent="0.25">
      <c r="B48" s="28" t="s">
        <v>49</v>
      </c>
      <c r="C48" s="404" t="s">
        <v>442</v>
      </c>
      <c r="D48" s="404"/>
      <c r="E48" s="399" t="s">
        <v>443</v>
      </c>
      <c r="F48" s="400"/>
      <c r="G48" s="404" t="s">
        <v>444</v>
      </c>
      <c r="H48" s="404"/>
    </row>
    <row r="49" spans="2:8" x14ac:dyDescent="0.25">
      <c r="B49" s="28" t="s">
        <v>55</v>
      </c>
      <c r="C49" s="401">
        <v>3.7</v>
      </c>
      <c r="D49" s="400"/>
      <c r="E49" s="406">
        <v>2.2000000000000002</v>
      </c>
      <c r="F49" s="407"/>
      <c r="G49" s="401">
        <v>4</v>
      </c>
      <c r="H49" s="400"/>
    </row>
    <row r="50" spans="2:8" x14ac:dyDescent="0.25">
      <c r="B50" s="28" t="s">
        <v>56</v>
      </c>
      <c r="C50" s="401">
        <v>7.2</v>
      </c>
      <c r="D50" s="400"/>
      <c r="E50" s="406">
        <v>5.8</v>
      </c>
      <c r="F50" s="407"/>
      <c r="G50" s="401">
        <v>6.3</v>
      </c>
      <c r="H50" s="400"/>
    </row>
    <row r="51" spans="2:8" x14ac:dyDescent="0.25">
      <c r="B51" s="28" t="s">
        <v>57</v>
      </c>
      <c r="C51" s="401">
        <v>99</v>
      </c>
      <c r="D51" s="400"/>
      <c r="E51" s="406">
        <v>71</v>
      </c>
      <c r="F51" s="407"/>
      <c r="G51" s="406">
        <v>72</v>
      </c>
      <c r="H51" s="407"/>
    </row>
    <row r="52" spans="2:8" x14ac:dyDescent="0.25">
      <c r="B52" s="28" t="s">
        <v>58</v>
      </c>
      <c r="C52" s="401">
        <v>127</v>
      </c>
      <c r="D52" s="400"/>
      <c r="E52" s="406">
        <v>122</v>
      </c>
      <c r="F52" s="407"/>
      <c r="G52" s="401">
        <v>137</v>
      </c>
      <c r="H52" s="400"/>
    </row>
    <row r="53" spans="2:8" x14ac:dyDescent="0.25">
      <c r="B53" s="28" t="s">
        <v>52</v>
      </c>
      <c r="C53" s="401" t="s">
        <v>54</v>
      </c>
      <c r="D53" s="399"/>
      <c r="E53" s="399" t="s">
        <v>54</v>
      </c>
      <c r="F53" s="399"/>
      <c r="G53" s="399" t="s">
        <v>445</v>
      </c>
      <c r="H53" s="400"/>
    </row>
    <row r="54" spans="2:8" x14ac:dyDescent="0.25">
      <c r="B54" s="28" t="s">
        <v>59</v>
      </c>
      <c r="C54" s="392" t="s">
        <v>446</v>
      </c>
      <c r="D54" s="394"/>
      <c r="E54" s="394"/>
      <c r="F54" s="394"/>
      <c r="G54" s="394"/>
      <c r="H54" s="393"/>
    </row>
    <row r="55" spans="2:8" x14ac:dyDescent="0.25">
      <c r="B55" s="28" t="s">
        <v>63</v>
      </c>
      <c r="C55" s="404" t="s">
        <v>447</v>
      </c>
      <c r="D55" s="404"/>
      <c r="E55" s="404" t="s">
        <v>94</v>
      </c>
      <c r="F55" s="404"/>
      <c r="G55" s="404" t="s">
        <v>363</v>
      </c>
      <c r="H55" s="404"/>
    </row>
    <row r="56" spans="2:8" x14ac:dyDescent="0.25">
      <c r="B56" s="27" t="s">
        <v>15</v>
      </c>
      <c r="C56" s="399" t="s">
        <v>448</v>
      </c>
      <c r="D56" s="400"/>
      <c r="E56" s="404" t="s">
        <v>448</v>
      </c>
      <c r="F56" s="404"/>
      <c r="G56" s="404" t="s">
        <v>449</v>
      </c>
      <c r="H56" s="404"/>
    </row>
    <row r="57" spans="2:8" x14ac:dyDescent="0.25">
      <c r="B57" s="27"/>
      <c r="C57" s="34"/>
      <c r="D57" s="48"/>
      <c r="E57" s="39"/>
      <c r="F57" s="39"/>
      <c r="G57" s="40"/>
      <c r="H57" s="40"/>
    </row>
    <row r="58" spans="2:8" x14ac:dyDescent="0.25">
      <c r="B58" s="28" t="s">
        <v>74</v>
      </c>
      <c r="C58" s="405"/>
      <c r="D58" s="405"/>
      <c r="E58" s="405"/>
      <c r="F58" s="405"/>
      <c r="G58" s="405"/>
      <c r="H58" s="405"/>
    </row>
    <row r="59" spans="2:8" x14ac:dyDescent="0.25">
      <c r="B59" s="28" t="s">
        <v>450</v>
      </c>
      <c r="C59" s="49" t="s">
        <v>363</v>
      </c>
      <c r="D59" s="40" t="s">
        <v>165</v>
      </c>
      <c r="E59" s="49" t="s">
        <v>363</v>
      </c>
      <c r="F59" s="40" t="s">
        <v>165</v>
      </c>
      <c r="G59" s="49" t="s">
        <v>335</v>
      </c>
      <c r="H59" s="40" t="s">
        <v>451</v>
      </c>
    </row>
    <row r="60" spans="2:8" x14ac:dyDescent="0.25">
      <c r="B60" s="28" t="s">
        <v>79</v>
      </c>
      <c r="C60" s="263" t="s">
        <v>88</v>
      </c>
      <c r="D60" s="264" t="s">
        <v>452</v>
      </c>
      <c r="E60" s="263" t="s">
        <v>88</v>
      </c>
      <c r="F60" s="264" t="s">
        <v>452</v>
      </c>
      <c r="G60" s="49" t="s">
        <v>453</v>
      </c>
      <c r="H60" s="40" t="s">
        <v>454</v>
      </c>
    </row>
    <row r="61" spans="2:8" x14ac:dyDescent="0.25">
      <c r="B61" s="28" t="s">
        <v>79</v>
      </c>
      <c r="C61" s="45"/>
      <c r="D61" s="39"/>
      <c r="E61" s="263" t="s">
        <v>369</v>
      </c>
      <c r="F61" s="264" t="s">
        <v>367</v>
      </c>
      <c r="G61" s="49" t="s">
        <v>418</v>
      </c>
      <c r="H61" s="40" t="s">
        <v>455</v>
      </c>
    </row>
    <row r="62" spans="2:8" x14ac:dyDescent="0.25">
      <c r="B62" s="28" t="s">
        <v>79</v>
      </c>
      <c r="C62" s="28"/>
      <c r="D62" s="31"/>
      <c r="E62" s="45"/>
      <c r="F62" s="39"/>
      <c r="G62" s="45"/>
      <c r="H62" s="39"/>
    </row>
    <row r="63" spans="2:8" x14ac:dyDescent="0.25">
      <c r="B63" s="28"/>
      <c r="C63" s="28"/>
      <c r="D63" s="31"/>
      <c r="E63" s="45"/>
      <c r="F63" s="39"/>
      <c r="G63" s="45"/>
      <c r="H63" s="39"/>
    </row>
    <row r="64" spans="2:8" x14ac:dyDescent="0.25">
      <c r="B64" s="28" t="s">
        <v>91</v>
      </c>
      <c r="C64" s="402"/>
      <c r="D64" s="402"/>
      <c r="E64" s="402"/>
      <c r="F64" s="402"/>
      <c r="G64" s="402"/>
      <c r="H64" s="402"/>
    </row>
    <row r="65" spans="2:8" x14ac:dyDescent="0.25">
      <c r="B65" s="28" t="s">
        <v>92</v>
      </c>
      <c r="C65" s="49" t="s">
        <v>110</v>
      </c>
      <c r="D65" s="28" t="s">
        <v>456</v>
      </c>
      <c r="E65" s="49" t="s">
        <v>110</v>
      </c>
      <c r="F65" s="49" t="s">
        <v>294</v>
      </c>
      <c r="G65" s="49" t="s">
        <v>457</v>
      </c>
      <c r="H65" s="49" t="s">
        <v>458</v>
      </c>
    </row>
    <row r="66" spans="2:8" x14ac:dyDescent="0.25">
      <c r="B66" s="28"/>
      <c r="C66" s="49"/>
      <c r="D66" s="28" t="s">
        <v>294</v>
      </c>
      <c r="E66" s="49"/>
      <c r="F66" s="49"/>
      <c r="G66" s="49" t="s">
        <v>378</v>
      </c>
      <c r="H66" s="49" t="s">
        <v>459</v>
      </c>
    </row>
    <row r="67" spans="2:8" x14ac:dyDescent="0.25">
      <c r="B67" s="29"/>
      <c r="C67" s="49"/>
      <c r="E67" s="49"/>
      <c r="F67" s="49"/>
      <c r="G67" s="49"/>
      <c r="H67" s="49"/>
    </row>
    <row r="68" spans="2:8" x14ac:dyDescent="0.25">
      <c r="B68" s="29"/>
      <c r="C68" s="49"/>
      <c r="D68" s="49"/>
      <c r="E68" s="49"/>
      <c r="F68" s="49"/>
      <c r="G68" s="49"/>
      <c r="H68" s="49"/>
    </row>
    <row r="69" spans="2:8" x14ac:dyDescent="0.25">
      <c r="B69" s="28" t="s">
        <v>181</v>
      </c>
      <c r="C69" s="49" t="s">
        <v>379</v>
      </c>
      <c r="D69" s="49" t="s">
        <v>460</v>
      </c>
      <c r="E69" s="49" t="s">
        <v>110</v>
      </c>
      <c r="F69" s="49" t="s">
        <v>461</v>
      </c>
      <c r="G69" s="56" t="s">
        <v>457</v>
      </c>
      <c r="H69" s="56" t="s">
        <v>462</v>
      </c>
    </row>
    <row r="70" spans="2:8" x14ac:dyDescent="0.25">
      <c r="B70" s="29"/>
      <c r="C70" s="25" t="s">
        <v>110</v>
      </c>
      <c r="D70" s="28" t="s">
        <v>461</v>
      </c>
      <c r="E70" s="55" t="s">
        <v>379</v>
      </c>
      <c r="F70" s="55" t="s">
        <v>463</v>
      </c>
      <c r="G70" s="49" t="s">
        <v>379</v>
      </c>
      <c r="H70" s="49" t="s">
        <v>464</v>
      </c>
    </row>
    <row r="71" spans="2:8" x14ac:dyDescent="0.25">
      <c r="B71" s="29"/>
      <c r="C71" s="49" t="s">
        <v>465</v>
      </c>
      <c r="D71" s="49" t="s">
        <v>461</v>
      </c>
      <c r="E71" s="49"/>
      <c r="F71" s="49"/>
      <c r="G71" s="49"/>
      <c r="H71" s="49"/>
    </row>
    <row r="72" spans="2:8" x14ac:dyDescent="0.25">
      <c r="B72" s="29"/>
      <c r="C72" s="49"/>
      <c r="D72" s="49"/>
      <c r="E72" s="49"/>
      <c r="F72" s="49"/>
      <c r="G72" s="49"/>
      <c r="H72" s="49"/>
    </row>
    <row r="73" spans="2:8" x14ac:dyDescent="0.25">
      <c r="B73" s="29"/>
      <c r="C73" s="28"/>
      <c r="D73" s="49"/>
      <c r="E73" s="28"/>
      <c r="F73" s="49"/>
      <c r="G73" s="49"/>
      <c r="H73" s="49"/>
    </row>
    <row r="74" spans="2:8" x14ac:dyDescent="0.25">
      <c r="B74" s="29"/>
      <c r="C74" s="28"/>
      <c r="D74" s="28"/>
      <c r="E74" s="28"/>
      <c r="F74" s="28"/>
      <c r="G74" s="45"/>
      <c r="H74" s="45"/>
    </row>
    <row r="75" spans="2:8" x14ac:dyDescent="0.25">
      <c r="B75" s="29" t="s">
        <v>182</v>
      </c>
      <c r="C75" s="25"/>
      <c r="D75" s="25"/>
      <c r="E75" s="25"/>
      <c r="F75" s="25"/>
      <c r="G75" s="45"/>
      <c r="H75" s="45"/>
    </row>
    <row r="76" spans="2:8" x14ac:dyDescent="0.25">
      <c r="B76" s="29"/>
      <c r="C76" s="28"/>
      <c r="D76" s="28"/>
      <c r="E76" s="28"/>
      <c r="F76" s="28"/>
      <c r="G76" s="45"/>
      <c r="H76" s="45"/>
    </row>
    <row r="77" spans="2:8" x14ac:dyDescent="0.25">
      <c r="B77" s="29"/>
      <c r="C77" s="25"/>
      <c r="D77" s="25"/>
      <c r="E77" s="25"/>
      <c r="F77" s="25"/>
      <c r="G77" s="45"/>
      <c r="H77" s="45"/>
    </row>
    <row r="78" spans="2:8" x14ac:dyDescent="0.25">
      <c r="B78" s="28" t="s">
        <v>466</v>
      </c>
      <c r="C78" s="28" t="s">
        <v>110</v>
      </c>
      <c r="D78" s="28" t="s">
        <v>467</v>
      </c>
      <c r="E78" s="28" t="s">
        <v>110</v>
      </c>
      <c r="F78" s="28" t="s">
        <v>467</v>
      </c>
      <c r="G78" s="49"/>
      <c r="H78" s="49"/>
    </row>
    <row r="79" spans="2:8" x14ac:dyDescent="0.25">
      <c r="B79" s="28"/>
      <c r="C79" s="28"/>
      <c r="D79" s="28" t="s">
        <v>468</v>
      </c>
      <c r="E79" s="45"/>
      <c r="F79" s="49" t="s">
        <v>468</v>
      </c>
      <c r="G79" s="45"/>
      <c r="H79" s="45"/>
    </row>
    <row r="80" spans="2:8" x14ac:dyDescent="0.25">
      <c r="B80" s="30"/>
      <c r="C80" s="28"/>
      <c r="D80" s="28"/>
      <c r="E80" s="98"/>
      <c r="F80" s="98"/>
      <c r="G80" s="47"/>
      <c r="H80" s="47"/>
    </row>
    <row r="81" spans="2:8" x14ac:dyDescent="0.25">
      <c r="B81" s="28"/>
      <c r="C81" s="28"/>
      <c r="D81" s="28"/>
      <c r="E81" s="49"/>
      <c r="F81" s="49"/>
      <c r="G81" s="45"/>
      <c r="H81" s="45"/>
    </row>
    <row r="82" spans="2:8" x14ac:dyDescent="0.25">
      <c r="B82" s="28"/>
      <c r="C82" s="28"/>
      <c r="D82" s="28"/>
      <c r="E82" s="49"/>
      <c r="F82" s="98"/>
      <c r="G82" s="45"/>
      <c r="H82" s="45"/>
    </row>
    <row r="83" spans="2:8" x14ac:dyDescent="0.25">
      <c r="B83" s="24"/>
      <c r="C83" s="24"/>
      <c r="D83" s="28"/>
      <c r="E83" s="24"/>
      <c r="F83" s="24"/>
      <c r="G83" s="24"/>
      <c r="H83" s="24"/>
    </row>
    <row r="84" spans="2:8" x14ac:dyDescent="0.25">
      <c r="B84" s="24"/>
      <c r="C84" s="24"/>
      <c r="D84" s="28"/>
      <c r="E84" s="24"/>
      <c r="F84" s="24"/>
      <c r="G84" s="24"/>
      <c r="H84" s="24"/>
    </row>
    <row r="85" spans="2:8" x14ac:dyDescent="0.25">
      <c r="B85" s="24"/>
      <c r="C85" s="24"/>
      <c r="D85" s="28"/>
      <c r="E85" s="24"/>
      <c r="F85" s="24"/>
      <c r="G85" s="24"/>
      <c r="H85" s="24"/>
    </row>
  </sheetData>
  <mergeCells count="37">
    <mergeCell ref="C56:D56"/>
    <mergeCell ref="E56:F56"/>
    <mergeCell ref="G56:H56"/>
    <mergeCell ref="C58:H58"/>
    <mergeCell ref="C64:H64"/>
    <mergeCell ref="C53:D53"/>
    <mergeCell ref="E53:F53"/>
    <mergeCell ref="G53:H53"/>
    <mergeCell ref="C54:H54"/>
    <mergeCell ref="C55:D55"/>
    <mergeCell ref="E55:F55"/>
    <mergeCell ref="G55:H55"/>
    <mergeCell ref="E51:F51"/>
    <mergeCell ref="G51:H51"/>
    <mergeCell ref="C51:D51"/>
    <mergeCell ref="C52:D52"/>
    <mergeCell ref="E52:F52"/>
    <mergeCell ref="G52:H52"/>
    <mergeCell ref="C49:D49"/>
    <mergeCell ref="C47:H47"/>
    <mergeCell ref="E48:F48"/>
    <mergeCell ref="G48:H48"/>
    <mergeCell ref="C50:D50"/>
    <mergeCell ref="E49:F49"/>
    <mergeCell ref="E50:F50"/>
    <mergeCell ref="G49:H49"/>
    <mergeCell ref="G50:H50"/>
    <mergeCell ref="B45:H45"/>
    <mergeCell ref="C46:D46"/>
    <mergeCell ref="E46:F46"/>
    <mergeCell ref="G46:H46"/>
    <mergeCell ref="C48:D48"/>
    <mergeCell ref="C7:E7"/>
    <mergeCell ref="J7:L7"/>
    <mergeCell ref="O7:O8"/>
    <mergeCell ref="A7:A8"/>
    <mergeCell ref="B7:B8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O97"/>
  <sheetViews>
    <sheetView workbookViewId="0">
      <selection activeCell="E4" sqref="E4"/>
    </sheetView>
  </sheetViews>
  <sheetFormatPr defaultColWidth="14.5703125" defaultRowHeight="15" x14ac:dyDescent="0.25"/>
  <cols>
    <col min="1" max="1" width="4.5703125" customWidth="1"/>
    <col min="2" max="2" width="27" customWidth="1"/>
    <col min="3" max="3" width="9.140625" bestFit="1" customWidth="1"/>
    <col min="4" max="4" width="28" bestFit="1" customWidth="1"/>
    <col min="5" max="5" width="10.7109375" bestFit="1" customWidth="1"/>
    <col min="6" max="6" width="28" bestFit="1" customWidth="1"/>
    <col min="7" max="7" width="11.140625" bestFit="1" customWidth="1"/>
    <col min="8" max="8" width="22.42578125" bestFit="1" customWidth="1"/>
    <col min="9" max="9" width="6.7109375" bestFit="1" customWidth="1"/>
    <col min="10" max="10" width="5.5703125" bestFit="1" customWidth="1"/>
    <col min="11" max="11" width="8.7109375" customWidth="1"/>
    <col min="12" max="12" width="5.85546875" bestFit="1" customWidth="1"/>
    <col min="13" max="13" width="5.28515625" bestFit="1" customWidth="1"/>
    <col min="14" max="14" width="7.85546875" bestFit="1" customWidth="1"/>
    <col min="15" max="15" width="7" bestFit="1" customWidth="1"/>
    <col min="16" max="30" width="8.7109375" customWidth="1"/>
    <col min="31" max="31" width="14.5703125" customWidth="1"/>
  </cols>
  <sheetData>
    <row r="2" spans="1:15" x14ac:dyDescent="0.25">
      <c r="A2" s="2" t="s">
        <v>469</v>
      </c>
    </row>
    <row r="3" spans="1:15" x14ac:dyDescent="0.25">
      <c r="A3" s="2" t="s">
        <v>470</v>
      </c>
    </row>
    <row r="5" spans="1:15" ht="15.75" customHeight="1" x14ac:dyDescent="0.25">
      <c r="A5" s="3" t="s">
        <v>433</v>
      </c>
    </row>
    <row r="7" spans="1:15" ht="51" customHeight="1" x14ac:dyDescent="0.25">
      <c r="A7" s="389" t="s">
        <v>3</v>
      </c>
      <c r="B7" s="389" t="s">
        <v>4</v>
      </c>
      <c r="C7" s="389" t="s">
        <v>434</v>
      </c>
      <c r="D7" s="389"/>
      <c r="E7" s="389"/>
      <c r="F7" s="5" t="s">
        <v>7</v>
      </c>
      <c r="G7" s="5" t="s">
        <v>8</v>
      </c>
      <c r="H7" s="5" t="s">
        <v>9</v>
      </c>
      <c r="I7" s="5" t="s">
        <v>435</v>
      </c>
      <c r="J7" s="437" t="s">
        <v>213</v>
      </c>
      <c r="K7" s="437"/>
      <c r="L7" s="437"/>
      <c r="M7" s="15" t="s">
        <v>214</v>
      </c>
      <c r="N7" s="20" t="s">
        <v>10</v>
      </c>
      <c r="O7" s="391" t="s">
        <v>17</v>
      </c>
    </row>
    <row r="8" spans="1:15" ht="76.5" customHeight="1" x14ac:dyDescent="0.25">
      <c r="A8" s="389"/>
      <c r="B8" s="389"/>
      <c r="C8" s="5" t="s">
        <v>18</v>
      </c>
      <c r="D8" s="5" t="s">
        <v>19</v>
      </c>
      <c r="E8" s="5" t="s">
        <v>20</v>
      </c>
      <c r="F8" s="5" t="s">
        <v>20</v>
      </c>
      <c r="G8" s="5" t="s">
        <v>22</v>
      </c>
      <c r="H8" s="5" t="s">
        <v>23</v>
      </c>
      <c r="I8" s="5" t="s">
        <v>25</v>
      </c>
      <c r="J8" s="5" t="s">
        <v>216</v>
      </c>
      <c r="K8" s="6" t="s">
        <v>19</v>
      </c>
      <c r="L8" s="6" t="s">
        <v>20</v>
      </c>
      <c r="M8" s="6" t="s">
        <v>26</v>
      </c>
      <c r="N8" s="5" t="s">
        <v>24</v>
      </c>
      <c r="O8" s="391"/>
    </row>
    <row r="9" spans="1:15" x14ac:dyDescent="0.25">
      <c r="A9" s="16" t="s">
        <v>217</v>
      </c>
      <c r="B9" s="4"/>
      <c r="C9" s="4"/>
      <c r="D9" s="4"/>
      <c r="E9" s="4"/>
      <c r="F9" s="4"/>
      <c r="G9" s="4"/>
      <c r="H9" s="4"/>
      <c r="I9" s="4"/>
      <c r="J9" s="4"/>
      <c r="K9" s="7"/>
      <c r="L9" s="7"/>
      <c r="M9" s="7"/>
      <c r="N9" s="4"/>
      <c r="O9" s="8"/>
    </row>
    <row r="10" spans="1:15" s="314" customFormat="1" ht="15.75" customHeight="1" x14ac:dyDescent="0.2">
      <c r="A10" s="331">
        <v>1</v>
      </c>
      <c r="B10" s="331" t="s">
        <v>471</v>
      </c>
      <c r="C10" s="332">
        <v>0.84</v>
      </c>
      <c r="D10" s="333">
        <v>100</v>
      </c>
      <c r="E10" s="334">
        <v>10</v>
      </c>
      <c r="F10" s="334">
        <v>9</v>
      </c>
      <c r="G10" s="334">
        <v>102</v>
      </c>
      <c r="H10" s="334">
        <v>117</v>
      </c>
      <c r="I10" s="335">
        <v>45.66</v>
      </c>
      <c r="J10" s="332">
        <f t="shared" ref="J10:J19" si="0">(((C10*92)/100)*I10)/100</f>
        <v>0.35286048000000003</v>
      </c>
      <c r="K10" s="333">
        <v>100</v>
      </c>
      <c r="L10" s="334">
        <v>5</v>
      </c>
      <c r="M10" s="332">
        <v>4.0999999999999996</v>
      </c>
      <c r="N10" s="334">
        <v>611</v>
      </c>
      <c r="O10" s="334">
        <f t="shared" ref="O10:O19" si="1">SUM(E10+L10)</f>
        <v>15</v>
      </c>
    </row>
    <row r="11" spans="1:15" s="314" customFormat="1" ht="15.75" customHeight="1" x14ac:dyDescent="0.2">
      <c r="A11" s="271">
        <v>2</v>
      </c>
      <c r="B11" s="271" t="s">
        <v>472</v>
      </c>
      <c r="C11" s="325">
        <v>1.19</v>
      </c>
      <c r="D11" s="326">
        <f t="shared" ref="D11:D19" si="2">(C11*100)/C$10</f>
        <v>141.66666666666669</v>
      </c>
      <c r="E11" s="272">
        <v>18</v>
      </c>
      <c r="F11" s="272">
        <v>9</v>
      </c>
      <c r="G11" s="272">
        <v>88</v>
      </c>
      <c r="H11" s="272">
        <v>117</v>
      </c>
      <c r="I11" s="327">
        <v>47.41</v>
      </c>
      <c r="J11" s="325">
        <f t="shared" si="0"/>
        <v>0.51904467999999993</v>
      </c>
      <c r="K11" s="326">
        <f t="shared" ref="K11:K19" si="3">(J11*100)/J$10</f>
        <v>147.09629142940571</v>
      </c>
      <c r="L11" s="272">
        <v>9</v>
      </c>
      <c r="M11" s="325">
        <v>5.2</v>
      </c>
      <c r="N11" s="272">
        <v>631</v>
      </c>
      <c r="O11" s="272">
        <f t="shared" si="1"/>
        <v>27</v>
      </c>
    </row>
    <row r="12" spans="1:15" s="314" customFormat="1" ht="15.75" customHeight="1" x14ac:dyDescent="0.2">
      <c r="A12" s="271">
        <v>3</v>
      </c>
      <c r="B12" s="271" t="s">
        <v>473</v>
      </c>
      <c r="C12" s="325">
        <v>1.47</v>
      </c>
      <c r="D12" s="326">
        <f t="shared" si="2"/>
        <v>175</v>
      </c>
      <c r="E12" s="272">
        <v>18</v>
      </c>
      <c r="F12" s="272">
        <v>9</v>
      </c>
      <c r="G12" s="272">
        <v>97</v>
      </c>
      <c r="H12" s="272">
        <v>117</v>
      </c>
      <c r="I12" s="327">
        <v>44.97</v>
      </c>
      <c r="J12" s="325">
        <f t="shared" si="0"/>
        <v>0.60817427999999996</v>
      </c>
      <c r="K12" s="326">
        <f t="shared" si="3"/>
        <v>172.35545335085411</v>
      </c>
      <c r="L12" s="272">
        <v>9</v>
      </c>
      <c r="M12" s="325">
        <v>5.0999999999999996</v>
      </c>
      <c r="N12" s="272">
        <v>639</v>
      </c>
      <c r="O12" s="272">
        <f t="shared" si="1"/>
        <v>27</v>
      </c>
    </row>
    <row r="13" spans="1:15" s="314" customFormat="1" ht="15.75" customHeight="1" x14ac:dyDescent="0.2">
      <c r="A13" s="271">
        <v>4</v>
      </c>
      <c r="B13" s="271" t="s">
        <v>474</v>
      </c>
      <c r="C13" s="325">
        <v>1.2</v>
      </c>
      <c r="D13" s="326">
        <f t="shared" si="2"/>
        <v>142.85714285714286</v>
      </c>
      <c r="E13" s="272">
        <v>18</v>
      </c>
      <c r="F13" s="272">
        <v>9</v>
      </c>
      <c r="G13" s="272">
        <v>83</v>
      </c>
      <c r="H13" s="272">
        <v>117</v>
      </c>
      <c r="I13" s="327">
        <v>46.99</v>
      </c>
      <c r="J13" s="325">
        <f t="shared" si="0"/>
        <v>0.51876959999999994</v>
      </c>
      <c r="K13" s="326">
        <f t="shared" si="3"/>
        <v>147.01833427194791</v>
      </c>
      <c r="L13" s="272">
        <v>9</v>
      </c>
      <c r="M13" s="325">
        <v>5.3</v>
      </c>
      <c r="N13" s="272">
        <v>623</v>
      </c>
      <c r="O13" s="272">
        <f t="shared" si="1"/>
        <v>27</v>
      </c>
    </row>
    <row r="14" spans="1:15" s="314" customFormat="1" ht="15.75" customHeight="1" x14ac:dyDescent="0.2">
      <c r="A14" s="271">
        <v>5</v>
      </c>
      <c r="B14" s="271" t="s">
        <v>475</v>
      </c>
      <c r="C14" s="325">
        <v>1.1599999999999999</v>
      </c>
      <c r="D14" s="326">
        <f t="shared" si="2"/>
        <v>138.09523809523807</v>
      </c>
      <c r="E14" s="272">
        <v>18</v>
      </c>
      <c r="F14" s="272">
        <v>9</v>
      </c>
      <c r="G14" s="272">
        <v>94</v>
      </c>
      <c r="H14" s="272">
        <v>117</v>
      </c>
      <c r="I14" s="327">
        <v>43.88</v>
      </c>
      <c r="J14" s="325">
        <f t="shared" si="0"/>
        <v>0.46828735999999999</v>
      </c>
      <c r="K14" s="326">
        <f t="shared" si="3"/>
        <v>132.71176188390379</v>
      </c>
      <c r="L14" s="272">
        <v>8</v>
      </c>
      <c r="M14" s="325">
        <v>4.2</v>
      </c>
      <c r="N14" s="272">
        <v>634</v>
      </c>
      <c r="O14" s="272">
        <f t="shared" si="1"/>
        <v>26</v>
      </c>
    </row>
    <row r="15" spans="1:15" s="314" customFormat="1" ht="15.75" customHeight="1" x14ac:dyDescent="0.2">
      <c r="A15" s="271">
        <v>6</v>
      </c>
      <c r="B15" s="271" t="s">
        <v>476</v>
      </c>
      <c r="C15" s="325">
        <v>1.32</v>
      </c>
      <c r="D15" s="326">
        <f t="shared" si="2"/>
        <v>157.14285714285714</v>
      </c>
      <c r="E15" s="272">
        <v>18</v>
      </c>
      <c r="F15" s="272">
        <v>9</v>
      </c>
      <c r="G15" s="272">
        <v>98</v>
      </c>
      <c r="H15" s="272">
        <v>117</v>
      </c>
      <c r="I15" s="327">
        <v>46.93</v>
      </c>
      <c r="J15" s="325">
        <f t="shared" si="0"/>
        <v>0.56991792000000008</v>
      </c>
      <c r="K15" s="326">
        <f t="shared" si="3"/>
        <v>161.51367248607724</v>
      </c>
      <c r="L15" s="272">
        <v>9</v>
      </c>
      <c r="M15" s="325">
        <v>4.5999999999999996</v>
      </c>
      <c r="N15" s="272">
        <v>625</v>
      </c>
      <c r="O15" s="272">
        <f t="shared" si="1"/>
        <v>27</v>
      </c>
    </row>
    <row r="16" spans="1:15" s="314" customFormat="1" ht="15.75" customHeight="1" x14ac:dyDescent="0.2">
      <c r="A16" s="271">
        <v>7</v>
      </c>
      <c r="B16" s="271" t="s">
        <v>477</v>
      </c>
      <c r="C16" s="325">
        <v>0.99</v>
      </c>
      <c r="D16" s="326">
        <f t="shared" si="2"/>
        <v>117.85714285714286</v>
      </c>
      <c r="E16" s="272">
        <v>14</v>
      </c>
      <c r="F16" s="272">
        <v>9</v>
      </c>
      <c r="G16" s="272">
        <v>94</v>
      </c>
      <c r="H16" s="272">
        <v>117</v>
      </c>
      <c r="I16" s="327">
        <v>46.93</v>
      </c>
      <c r="J16" s="325">
        <f t="shared" si="0"/>
        <v>0.42743843999999998</v>
      </c>
      <c r="K16" s="326">
        <f t="shared" si="3"/>
        <v>121.13525436455789</v>
      </c>
      <c r="L16" s="272">
        <v>7</v>
      </c>
      <c r="M16" s="325">
        <v>5</v>
      </c>
      <c r="N16" s="272">
        <v>648</v>
      </c>
      <c r="O16" s="272">
        <f t="shared" si="1"/>
        <v>21</v>
      </c>
    </row>
    <row r="17" spans="1:15" s="314" customFormat="1" ht="15.75" customHeight="1" x14ac:dyDescent="0.2">
      <c r="A17" s="271">
        <v>8</v>
      </c>
      <c r="B17" s="271" t="s">
        <v>478</v>
      </c>
      <c r="C17" s="325">
        <v>1.34</v>
      </c>
      <c r="D17" s="326">
        <f t="shared" si="2"/>
        <v>159.52380952380952</v>
      </c>
      <c r="E17" s="272">
        <v>18</v>
      </c>
      <c r="F17" s="272">
        <v>9</v>
      </c>
      <c r="G17" s="272">
        <v>104</v>
      </c>
      <c r="H17" s="272">
        <v>117</v>
      </c>
      <c r="I17" s="327">
        <v>47.03</v>
      </c>
      <c r="J17" s="325">
        <f t="shared" si="0"/>
        <v>0.57978584</v>
      </c>
      <c r="K17" s="326">
        <f t="shared" si="3"/>
        <v>164.31022255595184</v>
      </c>
      <c r="L17" s="272">
        <v>9</v>
      </c>
      <c r="M17" s="325">
        <v>5.0999999999999996</v>
      </c>
      <c r="N17" s="272">
        <v>617</v>
      </c>
      <c r="O17" s="272">
        <f t="shared" si="1"/>
        <v>27</v>
      </c>
    </row>
    <row r="18" spans="1:15" s="314" customFormat="1" ht="15.75" customHeight="1" x14ac:dyDescent="0.2">
      <c r="A18" s="271">
        <v>9</v>
      </c>
      <c r="B18" s="271" t="s">
        <v>479</v>
      </c>
      <c r="C18" s="325">
        <v>1.19</v>
      </c>
      <c r="D18" s="326">
        <f t="shared" si="2"/>
        <v>141.66666666666669</v>
      </c>
      <c r="E18" s="272">
        <v>18</v>
      </c>
      <c r="F18" s="272">
        <v>9</v>
      </c>
      <c r="G18" s="272">
        <v>80</v>
      </c>
      <c r="H18" s="272">
        <v>117</v>
      </c>
      <c r="I18" s="327">
        <v>47.15</v>
      </c>
      <c r="J18" s="325">
        <f t="shared" si="0"/>
        <v>0.51619819999999994</v>
      </c>
      <c r="K18" s="326">
        <f t="shared" si="3"/>
        <v>146.28960432179878</v>
      </c>
      <c r="L18" s="272">
        <v>9</v>
      </c>
      <c r="M18" s="325">
        <v>5.0999999999999996</v>
      </c>
      <c r="N18" s="272">
        <v>641</v>
      </c>
      <c r="O18" s="272">
        <f t="shared" si="1"/>
        <v>27</v>
      </c>
    </row>
    <row r="19" spans="1:15" s="314" customFormat="1" ht="15.75" customHeight="1" x14ac:dyDescent="0.2">
      <c r="A19" s="271">
        <v>10</v>
      </c>
      <c r="B19" s="271" t="s">
        <v>480</v>
      </c>
      <c r="C19" s="325">
        <v>1.51</v>
      </c>
      <c r="D19" s="326">
        <f t="shared" si="2"/>
        <v>179.76190476190476</v>
      </c>
      <c r="E19" s="272">
        <v>18</v>
      </c>
      <c r="F19" s="272">
        <v>9</v>
      </c>
      <c r="G19" s="272">
        <v>103</v>
      </c>
      <c r="H19" s="272">
        <v>117</v>
      </c>
      <c r="I19" s="327">
        <v>46.27</v>
      </c>
      <c r="J19" s="325">
        <f t="shared" si="0"/>
        <v>0.64278283999999997</v>
      </c>
      <c r="K19" s="326">
        <f t="shared" si="3"/>
        <v>182.16345451890786</v>
      </c>
      <c r="L19" s="272">
        <v>9</v>
      </c>
      <c r="M19" s="325">
        <v>4.8</v>
      </c>
      <c r="N19" s="272">
        <v>626</v>
      </c>
      <c r="O19" s="272">
        <f t="shared" si="1"/>
        <v>27</v>
      </c>
    </row>
    <row r="20" spans="1:15" s="21" customFormat="1" ht="15.75" customHeight="1" x14ac:dyDescent="0.2"/>
    <row r="21" spans="1:15" s="21" customFormat="1" ht="15.75" customHeight="1" x14ac:dyDescent="0.2">
      <c r="A21" s="23" t="s">
        <v>263</v>
      </c>
      <c r="B21" s="4"/>
      <c r="C21" s="4"/>
      <c r="D21" s="4"/>
      <c r="E21" s="4"/>
      <c r="F21" s="4"/>
      <c r="G21" s="4"/>
      <c r="H21" s="4"/>
      <c r="I21" s="4"/>
      <c r="J21" s="4"/>
      <c r="K21" s="7"/>
      <c r="L21" s="7"/>
      <c r="M21" s="7"/>
      <c r="N21" s="4"/>
      <c r="O21" s="8"/>
    </row>
    <row r="22" spans="1:15" s="314" customFormat="1" ht="15.75" customHeight="1" x14ac:dyDescent="0.2">
      <c r="A22" s="331">
        <v>1</v>
      </c>
      <c r="B22" s="336" t="s">
        <v>471</v>
      </c>
      <c r="C22" s="332">
        <v>2.7</v>
      </c>
      <c r="D22" s="333">
        <v>100</v>
      </c>
      <c r="E22" s="334">
        <v>10</v>
      </c>
      <c r="F22" s="334">
        <v>7</v>
      </c>
      <c r="G22" s="334">
        <v>109</v>
      </c>
      <c r="H22" s="334">
        <v>124</v>
      </c>
      <c r="I22" s="335">
        <v>41.25</v>
      </c>
      <c r="J22" s="332">
        <f t="shared" ref="J22:J31" si="4">(((C22*92)/100)*I22)/100</f>
        <v>1.0246500000000001</v>
      </c>
      <c r="K22" s="333">
        <v>100</v>
      </c>
      <c r="L22" s="334">
        <v>5</v>
      </c>
      <c r="M22" s="332">
        <v>5.0999999999999996</v>
      </c>
      <c r="N22" s="337">
        <v>674</v>
      </c>
      <c r="O22" s="334">
        <f t="shared" ref="O22:O31" si="5">SUM(E22+L22)</f>
        <v>15</v>
      </c>
    </row>
    <row r="23" spans="1:15" s="314" customFormat="1" ht="15.75" customHeight="1" x14ac:dyDescent="0.2">
      <c r="A23" s="271">
        <v>2</v>
      </c>
      <c r="B23" s="315" t="s">
        <v>472</v>
      </c>
      <c r="C23" s="325">
        <v>1.82</v>
      </c>
      <c r="D23" s="326">
        <f t="shared" ref="D23:D31" si="6">(C23*100)/C$22</f>
        <v>67.407407407407405</v>
      </c>
      <c r="E23" s="272">
        <v>4</v>
      </c>
      <c r="F23" s="272">
        <v>9</v>
      </c>
      <c r="G23" s="272">
        <v>115</v>
      </c>
      <c r="H23" s="272">
        <v>124</v>
      </c>
      <c r="I23" s="327">
        <v>41.45</v>
      </c>
      <c r="J23" s="325">
        <f t="shared" si="4"/>
        <v>0.69403879999999996</v>
      </c>
      <c r="K23" s="326">
        <f t="shared" ref="K23:K31" si="7">(J23*100)/J$22</f>
        <v>67.734231200897867</v>
      </c>
      <c r="L23" s="272">
        <v>4</v>
      </c>
      <c r="M23" s="325">
        <v>5</v>
      </c>
      <c r="N23" s="318">
        <v>681</v>
      </c>
      <c r="O23" s="272">
        <f t="shared" si="5"/>
        <v>8</v>
      </c>
    </row>
    <row r="24" spans="1:15" s="314" customFormat="1" ht="15.75" customHeight="1" x14ac:dyDescent="0.2">
      <c r="A24" s="271">
        <v>3</v>
      </c>
      <c r="B24" s="315" t="s">
        <v>473</v>
      </c>
      <c r="C24" s="325">
        <v>1.89</v>
      </c>
      <c r="D24" s="326">
        <f t="shared" si="6"/>
        <v>70</v>
      </c>
      <c r="E24" s="272">
        <v>4</v>
      </c>
      <c r="F24" s="272">
        <v>8</v>
      </c>
      <c r="G24" s="272">
        <v>124</v>
      </c>
      <c r="H24" s="272">
        <v>124</v>
      </c>
      <c r="I24" s="327">
        <v>42.62</v>
      </c>
      <c r="J24" s="325">
        <f t="shared" si="4"/>
        <v>0.74107655999999988</v>
      </c>
      <c r="K24" s="326">
        <f t="shared" si="7"/>
        <v>72.324848484848474</v>
      </c>
      <c r="L24" s="272">
        <v>4</v>
      </c>
      <c r="M24" s="325">
        <v>5.9</v>
      </c>
      <c r="N24" s="318">
        <v>662</v>
      </c>
      <c r="O24" s="272">
        <f t="shared" si="5"/>
        <v>8</v>
      </c>
    </row>
    <row r="25" spans="1:15" s="314" customFormat="1" ht="15.75" customHeight="1" x14ac:dyDescent="0.2">
      <c r="A25" s="271">
        <v>4</v>
      </c>
      <c r="B25" s="315" t="s">
        <v>474</v>
      </c>
      <c r="C25" s="325">
        <v>1.77</v>
      </c>
      <c r="D25" s="326">
        <f t="shared" si="6"/>
        <v>65.555555555555557</v>
      </c>
      <c r="E25" s="272">
        <v>4</v>
      </c>
      <c r="F25" s="272">
        <v>6</v>
      </c>
      <c r="G25" s="272">
        <v>116</v>
      </c>
      <c r="H25" s="272">
        <v>124</v>
      </c>
      <c r="I25" s="327">
        <v>41.41</v>
      </c>
      <c r="J25" s="325">
        <f t="shared" si="4"/>
        <v>0.67432043999999991</v>
      </c>
      <c r="K25" s="326">
        <f t="shared" si="7"/>
        <v>65.809831649831636</v>
      </c>
      <c r="L25" s="272">
        <v>2</v>
      </c>
      <c r="M25" s="325">
        <v>5.7</v>
      </c>
      <c r="N25" s="318">
        <v>709</v>
      </c>
      <c r="O25" s="272">
        <f t="shared" si="5"/>
        <v>6</v>
      </c>
    </row>
    <row r="26" spans="1:15" s="314" customFormat="1" ht="15.75" customHeight="1" x14ac:dyDescent="0.2">
      <c r="A26" s="271">
        <v>5</v>
      </c>
      <c r="B26" s="315" t="s">
        <v>475</v>
      </c>
      <c r="C26" s="325">
        <v>2.17</v>
      </c>
      <c r="D26" s="326">
        <f t="shared" si="6"/>
        <v>80.370370370370367</v>
      </c>
      <c r="E26" s="272">
        <v>6</v>
      </c>
      <c r="F26" s="272">
        <v>9</v>
      </c>
      <c r="G26" s="272">
        <v>120</v>
      </c>
      <c r="H26" s="272">
        <v>124</v>
      </c>
      <c r="I26" s="327">
        <v>43.91</v>
      </c>
      <c r="J26" s="325">
        <f t="shared" si="4"/>
        <v>0.8766192399999998</v>
      </c>
      <c r="K26" s="326">
        <f t="shared" si="7"/>
        <v>85.553041526374841</v>
      </c>
      <c r="L26" s="272">
        <v>8</v>
      </c>
      <c r="M26" s="325">
        <v>5.4</v>
      </c>
      <c r="N26" s="318">
        <v>664</v>
      </c>
      <c r="O26" s="272">
        <f t="shared" si="5"/>
        <v>14</v>
      </c>
    </row>
    <row r="27" spans="1:15" s="314" customFormat="1" ht="15.75" customHeight="1" x14ac:dyDescent="0.2">
      <c r="A27" s="271">
        <v>6</v>
      </c>
      <c r="B27" s="315" t="s">
        <v>476</v>
      </c>
      <c r="C27" s="325">
        <v>1.9</v>
      </c>
      <c r="D27" s="326">
        <f t="shared" si="6"/>
        <v>70.370370370370367</v>
      </c>
      <c r="E27" s="272">
        <v>4</v>
      </c>
      <c r="F27" s="272">
        <v>7</v>
      </c>
      <c r="G27" s="272">
        <v>132</v>
      </c>
      <c r="H27" s="272">
        <v>124</v>
      </c>
      <c r="I27" s="327">
        <v>41.39</v>
      </c>
      <c r="J27" s="325">
        <f t="shared" si="4"/>
        <v>0.72349719999999995</v>
      </c>
      <c r="K27" s="326">
        <f t="shared" si="7"/>
        <v>70.609203142536458</v>
      </c>
      <c r="L27" s="272">
        <v>4</v>
      </c>
      <c r="M27" s="325">
        <v>5.2</v>
      </c>
      <c r="N27" s="318">
        <v>682</v>
      </c>
      <c r="O27" s="272">
        <f t="shared" si="5"/>
        <v>8</v>
      </c>
    </row>
    <row r="28" spans="1:15" s="314" customFormat="1" ht="15.75" customHeight="1" x14ac:dyDescent="0.2">
      <c r="A28" s="271">
        <v>7</v>
      </c>
      <c r="B28" s="315" t="s">
        <v>477</v>
      </c>
      <c r="C28" s="325">
        <v>2.02</v>
      </c>
      <c r="D28" s="326">
        <f t="shared" si="6"/>
        <v>74.81481481481481</v>
      </c>
      <c r="E28" s="272">
        <v>4</v>
      </c>
      <c r="F28" s="272">
        <v>8</v>
      </c>
      <c r="G28" s="272">
        <v>126</v>
      </c>
      <c r="H28" s="272">
        <v>124</v>
      </c>
      <c r="I28" s="327">
        <v>42.1</v>
      </c>
      <c r="J28" s="325">
        <f t="shared" si="4"/>
        <v>0.78238640000000004</v>
      </c>
      <c r="K28" s="326">
        <f t="shared" si="7"/>
        <v>76.356453423120087</v>
      </c>
      <c r="L28" s="272">
        <v>6</v>
      </c>
      <c r="M28" s="325">
        <v>5.4</v>
      </c>
      <c r="N28" s="317">
        <v>657</v>
      </c>
      <c r="O28" s="272">
        <f t="shared" si="5"/>
        <v>10</v>
      </c>
    </row>
    <row r="29" spans="1:15" s="314" customFormat="1" ht="15.75" customHeight="1" x14ac:dyDescent="0.2">
      <c r="A29" s="271">
        <v>8</v>
      </c>
      <c r="B29" s="315" t="s">
        <v>478</v>
      </c>
      <c r="C29" s="325">
        <v>2.21</v>
      </c>
      <c r="D29" s="326">
        <f t="shared" si="6"/>
        <v>81.851851851851848</v>
      </c>
      <c r="E29" s="272">
        <v>6</v>
      </c>
      <c r="F29" s="272">
        <v>6</v>
      </c>
      <c r="G29" s="272">
        <v>121</v>
      </c>
      <c r="H29" s="272">
        <v>124</v>
      </c>
      <c r="I29" s="327">
        <v>42.11</v>
      </c>
      <c r="J29" s="325">
        <f t="shared" si="4"/>
        <v>0.85618051999999989</v>
      </c>
      <c r="K29" s="326">
        <f t="shared" si="7"/>
        <v>83.558338945005602</v>
      </c>
      <c r="L29" s="272">
        <v>6</v>
      </c>
      <c r="M29" s="325">
        <v>5.2</v>
      </c>
      <c r="N29" s="318">
        <v>671</v>
      </c>
      <c r="O29" s="272">
        <f t="shared" si="5"/>
        <v>12</v>
      </c>
    </row>
    <row r="30" spans="1:15" s="314" customFormat="1" ht="15.75" customHeight="1" x14ac:dyDescent="0.2">
      <c r="A30" s="271">
        <v>9</v>
      </c>
      <c r="B30" s="315" t="s">
        <v>479</v>
      </c>
      <c r="C30" s="325">
        <v>2.2599999999999998</v>
      </c>
      <c r="D30" s="326">
        <f t="shared" si="6"/>
        <v>83.703703703703681</v>
      </c>
      <c r="E30" s="272">
        <v>6</v>
      </c>
      <c r="F30" s="272">
        <v>7</v>
      </c>
      <c r="G30" s="272">
        <v>127</v>
      </c>
      <c r="H30" s="272">
        <v>124</v>
      </c>
      <c r="I30" s="327">
        <v>42.92</v>
      </c>
      <c r="J30" s="325">
        <f t="shared" si="4"/>
        <v>0.89239263999999996</v>
      </c>
      <c r="K30" s="326">
        <f t="shared" si="7"/>
        <v>87.092435465768787</v>
      </c>
      <c r="L30" s="272">
        <v>8</v>
      </c>
      <c r="M30" s="325">
        <v>5.5</v>
      </c>
      <c r="N30" s="318">
        <v>675</v>
      </c>
      <c r="O30" s="272">
        <f t="shared" si="5"/>
        <v>14</v>
      </c>
    </row>
    <row r="31" spans="1:15" s="314" customFormat="1" ht="15.75" customHeight="1" x14ac:dyDescent="0.2">
      <c r="A31" s="271">
        <v>10</v>
      </c>
      <c r="B31" s="315" t="s">
        <v>480</v>
      </c>
      <c r="C31" s="325">
        <v>2.5</v>
      </c>
      <c r="D31" s="326">
        <f t="shared" si="6"/>
        <v>92.592592592592581</v>
      </c>
      <c r="E31" s="272">
        <v>8</v>
      </c>
      <c r="F31" s="272">
        <v>8</v>
      </c>
      <c r="G31" s="272">
        <v>124</v>
      </c>
      <c r="H31" s="272">
        <v>124</v>
      </c>
      <c r="I31" s="327">
        <v>42.6</v>
      </c>
      <c r="J31" s="325">
        <f t="shared" si="4"/>
        <v>0.97979999999999989</v>
      </c>
      <c r="K31" s="326">
        <f t="shared" si="7"/>
        <v>95.622895622895612</v>
      </c>
      <c r="L31" s="272">
        <v>10</v>
      </c>
      <c r="M31" s="325">
        <v>5.2</v>
      </c>
      <c r="N31" s="318">
        <v>668</v>
      </c>
      <c r="O31" s="272">
        <f t="shared" si="5"/>
        <v>18</v>
      </c>
    </row>
    <row r="32" spans="1:15" s="21" customFormat="1" ht="15.75" customHeight="1" x14ac:dyDescent="0.2">
      <c r="B32" s="205" t="s">
        <v>684</v>
      </c>
    </row>
    <row r="33" spans="1:15" s="21" customFormat="1" ht="15.75" customHeight="1" x14ac:dyDescent="0.2">
      <c r="A33" s="16" t="s">
        <v>38</v>
      </c>
      <c r="B33" s="4"/>
      <c r="C33" s="4"/>
      <c r="D33" s="4"/>
      <c r="E33" s="4"/>
      <c r="F33" s="4"/>
      <c r="G33" s="4"/>
      <c r="H33" s="4"/>
      <c r="I33" s="4"/>
      <c r="J33" s="4"/>
      <c r="K33" s="7"/>
      <c r="L33" s="7"/>
      <c r="M33" s="7"/>
      <c r="N33" s="4"/>
      <c r="O33" s="8"/>
    </row>
    <row r="34" spans="1:15" s="314" customFormat="1" ht="15.75" customHeight="1" x14ac:dyDescent="0.2">
      <c r="A34" s="331">
        <v>1</v>
      </c>
      <c r="B34" s="331" t="s">
        <v>471</v>
      </c>
      <c r="C34" s="332">
        <v>0.7</v>
      </c>
      <c r="D34" s="333">
        <v>100</v>
      </c>
      <c r="E34" s="334">
        <v>10</v>
      </c>
      <c r="F34" s="334">
        <v>9</v>
      </c>
      <c r="G34" s="334">
        <v>109</v>
      </c>
      <c r="H34" s="334">
        <v>118</v>
      </c>
      <c r="I34" s="335">
        <v>47.63</v>
      </c>
      <c r="J34" s="332">
        <f t="shared" ref="J34:J43" si="8">(((C34*92)/100)*I34)/100</f>
        <v>0.30673719999999993</v>
      </c>
      <c r="K34" s="333">
        <v>100</v>
      </c>
      <c r="L34" s="334">
        <v>5</v>
      </c>
      <c r="M34" s="332">
        <v>4.2</v>
      </c>
      <c r="N34" s="334">
        <v>662</v>
      </c>
      <c r="O34" s="334">
        <f t="shared" ref="O34:O43" si="9">SUM(E34+L34)</f>
        <v>15</v>
      </c>
    </row>
    <row r="35" spans="1:15" s="314" customFormat="1" ht="15.75" customHeight="1" x14ac:dyDescent="0.2">
      <c r="A35" s="271">
        <v>2</v>
      </c>
      <c r="B35" s="271" t="s">
        <v>472</v>
      </c>
      <c r="C35" s="325">
        <v>0.55000000000000004</v>
      </c>
      <c r="D35" s="326">
        <f t="shared" ref="D35:D43" si="10">(C35*100)/C$34</f>
        <v>78.571428571428584</v>
      </c>
      <c r="E35" s="272">
        <v>6</v>
      </c>
      <c r="F35" s="272">
        <v>9</v>
      </c>
      <c r="G35" s="272">
        <v>111</v>
      </c>
      <c r="H35" s="272">
        <v>117</v>
      </c>
      <c r="I35" s="327">
        <v>47.19</v>
      </c>
      <c r="J35" s="325">
        <f t="shared" si="8"/>
        <v>0.23878139999999998</v>
      </c>
      <c r="K35" s="326">
        <f t="shared" ref="K35:K43" si="11">(J35*100)/J$34</f>
        <v>77.845595513032009</v>
      </c>
      <c r="L35" s="272">
        <v>6</v>
      </c>
      <c r="M35" s="325">
        <v>5.0999999999999996</v>
      </c>
      <c r="N35" s="272">
        <v>661</v>
      </c>
      <c r="O35" s="272">
        <f t="shared" si="9"/>
        <v>12</v>
      </c>
    </row>
    <row r="36" spans="1:15" s="314" customFormat="1" ht="15.75" customHeight="1" x14ac:dyDescent="0.2">
      <c r="A36" s="271">
        <v>3</v>
      </c>
      <c r="B36" s="271" t="s">
        <v>473</v>
      </c>
      <c r="C36" s="325">
        <v>0.68</v>
      </c>
      <c r="D36" s="326">
        <f t="shared" si="10"/>
        <v>97.142857142857153</v>
      </c>
      <c r="E36" s="272">
        <v>10</v>
      </c>
      <c r="F36" s="272">
        <v>9</v>
      </c>
      <c r="G36" s="272">
        <v>119</v>
      </c>
      <c r="H36" s="272">
        <v>117</v>
      </c>
      <c r="I36" s="327">
        <v>44.21</v>
      </c>
      <c r="J36" s="325">
        <f t="shared" si="8"/>
        <v>0.27657776000000001</v>
      </c>
      <c r="K36" s="326">
        <f t="shared" si="11"/>
        <v>90.167661437869313</v>
      </c>
      <c r="L36" s="272">
        <v>8</v>
      </c>
      <c r="M36" s="325">
        <v>4.9000000000000004</v>
      </c>
      <c r="N36" s="272">
        <v>663</v>
      </c>
      <c r="O36" s="272">
        <f t="shared" si="9"/>
        <v>18</v>
      </c>
    </row>
    <row r="37" spans="1:15" s="314" customFormat="1" ht="15.75" customHeight="1" x14ac:dyDescent="0.2">
      <c r="A37" s="271">
        <v>4</v>
      </c>
      <c r="B37" s="271" t="s">
        <v>474</v>
      </c>
      <c r="C37" s="325">
        <v>0.52</v>
      </c>
      <c r="D37" s="326">
        <f t="shared" si="10"/>
        <v>74.285714285714292</v>
      </c>
      <c r="E37" s="272">
        <v>4</v>
      </c>
      <c r="F37" s="272">
        <v>9</v>
      </c>
      <c r="G37" s="272">
        <v>121</v>
      </c>
      <c r="H37" s="272">
        <v>118</v>
      </c>
      <c r="I37" s="327">
        <v>49.37</v>
      </c>
      <c r="J37" s="325">
        <f t="shared" si="8"/>
        <v>0.23618608000000002</v>
      </c>
      <c r="K37" s="326">
        <f t="shared" si="11"/>
        <v>76.999490117273055</v>
      </c>
      <c r="L37" s="272">
        <v>6</v>
      </c>
      <c r="M37" s="325">
        <v>5</v>
      </c>
      <c r="N37" s="272">
        <v>684</v>
      </c>
      <c r="O37" s="272">
        <f t="shared" si="9"/>
        <v>10</v>
      </c>
    </row>
    <row r="38" spans="1:15" s="314" customFormat="1" ht="15.75" customHeight="1" x14ac:dyDescent="0.2">
      <c r="A38" s="271">
        <v>5</v>
      </c>
      <c r="B38" s="271" t="s">
        <v>475</v>
      </c>
      <c r="C38" s="325">
        <v>0.59</v>
      </c>
      <c r="D38" s="326">
        <f t="shared" si="10"/>
        <v>84.285714285714292</v>
      </c>
      <c r="E38" s="272">
        <v>6</v>
      </c>
      <c r="F38" s="272">
        <v>9</v>
      </c>
      <c r="G38" s="272">
        <v>129</v>
      </c>
      <c r="H38" s="272">
        <v>117</v>
      </c>
      <c r="I38" s="327">
        <v>48.24</v>
      </c>
      <c r="J38" s="325">
        <f t="shared" si="8"/>
        <v>0.26184671999999998</v>
      </c>
      <c r="K38" s="326">
        <f t="shared" si="11"/>
        <v>85.365166011817294</v>
      </c>
      <c r="L38" s="272">
        <v>6</v>
      </c>
      <c r="M38" s="325">
        <v>4.4000000000000004</v>
      </c>
      <c r="N38" s="272">
        <v>667</v>
      </c>
      <c r="O38" s="272">
        <f t="shared" si="9"/>
        <v>12</v>
      </c>
    </row>
    <row r="39" spans="1:15" s="314" customFormat="1" ht="15.75" customHeight="1" x14ac:dyDescent="0.2">
      <c r="A39" s="271">
        <v>6</v>
      </c>
      <c r="B39" s="271" t="s">
        <v>476</v>
      </c>
      <c r="C39" s="325">
        <v>0.52</v>
      </c>
      <c r="D39" s="326">
        <f t="shared" si="10"/>
        <v>74.285714285714292</v>
      </c>
      <c r="E39" s="272">
        <v>4</v>
      </c>
      <c r="F39" s="272">
        <v>9</v>
      </c>
      <c r="G39" s="272">
        <v>132</v>
      </c>
      <c r="H39" s="272">
        <v>117</v>
      </c>
      <c r="I39" s="327">
        <v>45.12</v>
      </c>
      <c r="J39" s="325">
        <f t="shared" si="8"/>
        <v>0.21585408</v>
      </c>
      <c r="K39" s="326">
        <f t="shared" si="11"/>
        <v>70.371014666626692</v>
      </c>
      <c r="L39" s="272">
        <v>8</v>
      </c>
      <c r="M39" s="325">
        <v>4.5</v>
      </c>
      <c r="N39" s="272">
        <v>667</v>
      </c>
      <c r="O39" s="272">
        <f t="shared" si="9"/>
        <v>12</v>
      </c>
    </row>
    <row r="40" spans="1:15" s="314" customFormat="1" ht="15.75" customHeight="1" x14ac:dyDescent="0.2">
      <c r="A40" s="271">
        <v>7</v>
      </c>
      <c r="B40" s="271" t="s">
        <v>477</v>
      </c>
      <c r="C40" s="325">
        <v>0.46</v>
      </c>
      <c r="D40" s="326">
        <f t="shared" si="10"/>
        <v>65.714285714285722</v>
      </c>
      <c r="E40" s="272">
        <v>2</v>
      </c>
      <c r="F40" s="272">
        <v>9</v>
      </c>
      <c r="G40" s="272">
        <v>128</v>
      </c>
      <c r="H40" s="272">
        <v>117</v>
      </c>
      <c r="I40" s="327">
        <v>47.84</v>
      </c>
      <c r="J40" s="325">
        <f t="shared" si="8"/>
        <v>0.20245888000000001</v>
      </c>
      <c r="K40" s="326">
        <f t="shared" si="11"/>
        <v>66.004019075612632</v>
      </c>
      <c r="L40" s="272">
        <v>4</v>
      </c>
      <c r="M40" s="325">
        <v>5.2</v>
      </c>
      <c r="N40" s="272">
        <v>658</v>
      </c>
      <c r="O40" s="272">
        <f t="shared" si="9"/>
        <v>6</v>
      </c>
    </row>
    <row r="41" spans="1:15" s="314" customFormat="1" ht="15.75" customHeight="1" x14ac:dyDescent="0.2">
      <c r="A41" s="271">
        <v>8</v>
      </c>
      <c r="B41" s="271" t="s">
        <v>478</v>
      </c>
      <c r="C41" s="325">
        <v>0.55000000000000004</v>
      </c>
      <c r="D41" s="326">
        <f t="shared" si="10"/>
        <v>78.571428571428584</v>
      </c>
      <c r="E41" s="272">
        <v>6</v>
      </c>
      <c r="F41" s="272">
        <v>9</v>
      </c>
      <c r="G41" s="272">
        <v>133</v>
      </c>
      <c r="H41" s="272">
        <v>118</v>
      </c>
      <c r="I41" s="327">
        <v>45.78</v>
      </c>
      <c r="J41" s="325">
        <f t="shared" si="8"/>
        <v>0.23164680000000001</v>
      </c>
      <c r="K41" s="326">
        <f t="shared" si="11"/>
        <v>75.519630484988468</v>
      </c>
      <c r="L41" s="272">
        <v>6</v>
      </c>
      <c r="M41" s="325">
        <v>3.6</v>
      </c>
      <c r="N41" s="272">
        <v>649</v>
      </c>
      <c r="O41" s="272">
        <f t="shared" si="9"/>
        <v>12</v>
      </c>
    </row>
    <row r="42" spans="1:15" s="314" customFormat="1" ht="15.75" customHeight="1" x14ac:dyDescent="0.2">
      <c r="A42" s="271">
        <v>9</v>
      </c>
      <c r="B42" s="271" t="s">
        <v>479</v>
      </c>
      <c r="C42" s="325">
        <v>0.48</v>
      </c>
      <c r="D42" s="326">
        <f t="shared" si="10"/>
        <v>68.571428571428569</v>
      </c>
      <c r="E42" s="272">
        <v>4</v>
      </c>
      <c r="F42" s="272">
        <v>9</v>
      </c>
      <c r="G42" s="272">
        <v>141</v>
      </c>
      <c r="H42" s="272">
        <v>118</v>
      </c>
      <c r="I42" s="327">
        <v>46.66</v>
      </c>
      <c r="J42" s="325">
        <f t="shared" si="8"/>
        <v>0.20605055999999997</v>
      </c>
      <c r="K42" s="326">
        <f t="shared" si="11"/>
        <v>67.174949761554856</v>
      </c>
      <c r="L42" s="272">
        <v>4</v>
      </c>
      <c r="M42" s="325">
        <v>3.8</v>
      </c>
      <c r="N42" s="272">
        <v>648</v>
      </c>
      <c r="O42" s="272">
        <f t="shared" si="9"/>
        <v>8</v>
      </c>
    </row>
    <row r="43" spans="1:15" s="314" customFormat="1" ht="15.75" customHeight="1" x14ac:dyDescent="0.2">
      <c r="A43" s="271">
        <v>10</v>
      </c>
      <c r="B43" s="271" t="s">
        <v>480</v>
      </c>
      <c r="C43" s="325">
        <v>0.65</v>
      </c>
      <c r="D43" s="326">
        <f t="shared" si="10"/>
        <v>92.857142857142861</v>
      </c>
      <c r="E43" s="272">
        <v>8</v>
      </c>
      <c r="F43" s="272">
        <v>9</v>
      </c>
      <c r="G43" s="272">
        <v>139</v>
      </c>
      <c r="H43" s="272">
        <v>117</v>
      </c>
      <c r="I43" s="327">
        <v>46.15</v>
      </c>
      <c r="J43" s="325">
        <f t="shared" si="8"/>
        <v>0.27597700000000003</v>
      </c>
      <c r="K43" s="326">
        <f t="shared" si="11"/>
        <v>89.971806484508591</v>
      </c>
      <c r="L43" s="272">
        <v>8</v>
      </c>
      <c r="M43" s="325">
        <v>4</v>
      </c>
      <c r="N43" s="272">
        <v>650</v>
      </c>
      <c r="O43" s="272">
        <f t="shared" si="9"/>
        <v>16</v>
      </c>
    </row>
    <row r="44" spans="1:15" s="21" customFormat="1" ht="15.75" customHeight="1" x14ac:dyDescent="0.2"/>
    <row r="45" spans="1:15" s="21" customFormat="1" ht="15.75" customHeight="1" x14ac:dyDescent="0.2">
      <c r="A45" s="16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7"/>
      <c r="L45" s="7"/>
      <c r="M45" s="7"/>
      <c r="N45" s="4"/>
      <c r="O45" s="8"/>
    </row>
    <row r="46" spans="1:15" s="21" customFormat="1" ht="15.75" customHeight="1" x14ac:dyDescent="0.25">
      <c r="A46" s="75">
        <v>1</v>
      </c>
      <c r="B46" s="75" t="s">
        <v>471</v>
      </c>
      <c r="C46" s="76">
        <f t="shared" ref="C46:C55" si="12">(C10+C22+C34)/3</f>
        <v>1.4133333333333333</v>
      </c>
      <c r="D46" s="77">
        <v>100</v>
      </c>
      <c r="E46" s="78">
        <v>10</v>
      </c>
      <c r="F46" s="267">
        <f t="shared" ref="F46:I55" si="13">(F10+F22+F34)/3</f>
        <v>8.3333333333333339</v>
      </c>
      <c r="G46" s="267">
        <f t="shared" si="13"/>
        <v>106.66666666666667</v>
      </c>
      <c r="H46" s="267">
        <f t="shared" si="13"/>
        <v>119.66666666666667</v>
      </c>
      <c r="I46" s="266">
        <f t="shared" si="13"/>
        <v>44.846666666666664</v>
      </c>
      <c r="J46" s="76">
        <f t="shared" ref="J46:J55" si="14">(((C46*92)/100)*I46)/100</f>
        <v>0.58312625777777771</v>
      </c>
      <c r="K46" s="77">
        <v>100</v>
      </c>
      <c r="L46" s="78">
        <v>5</v>
      </c>
      <c r="M46" s="266">
        <f t="shared" ref="M46:N55" si="15">(M10+M22+M34)/3</f>
        <v>4.4666666666666659</v>
      </c>
      <c r="N46" s="267">
        <f t="shared" si="15"/>
        <v>649</v>
      </c>
      <c r="O46" s="78">
        <f t="shared" ref="O46:O55" si="16">SUM(E46+L46)</f>
        <v>15</v>
      </c>
    </row>
    <row r="47" spans="1:15" s="21" customFormat="1" ht="15.75" customHeight="1" x14ac:dyDescent="0.25">
      <c r="A47" s="17">
        <v>2</v>
      </c>
      <c r="B47" s="17" t="s">
        <v>472</v>
      </c>
      <c r="C47" s="265">
        <f t="shared" si="12"/>
        <v>1.1866666666666665</v>
      </c>
      <c r="D47" s="12">
        <f t="shared" ref="D47:D55" si="17">(C47*100)/C$46</f>
        <v>83.962264150943383</v>
      </c>
      <c r="E47" s="11">
        <v>6</v>
      </c>
      <c r="F47" s="215">
        <f t="shared" si="13"/>
        <v>9</v>
      </c>
      <c r="G47" s="215">
        <f t="shared" si="13"/>
        <v>104.66666666666667</v>
      </c>
      <c r="H47" s="215">
        <f t="shared" si="13"/>
        <v>119.33333333333333</v>
      </c>
      <c r="I47" s="218">
        <f t="shared" si="13"/>
        <v>45.35</v>
      </c>
      <c r="J47" s="13">
        <f t="shared" si="14"/>
        <v>0.49510106666666664</v>
      </c>
      <c r="K47" s="12">
        <f>(J47*100)/J$46</f>
        <v>84.904608575411402</v>
      </c>
      <c r="L47" s="11">
        <v>3</v>
      </c>
      <c r="M47" s="218">
        <f t="shared" si="15"/>
        <v>5.0999999999999996</v>
      </c>
      <c r="N47" s="215">
        <f t="shared" si="15"/>
        <v>657.66666666666663</v>
      </c>
      <c r="O47" s="11">
        <f t="shared" si="16"/>
        <v>9</v>
      </c>
    </row>
    <row r="48" spans="1:15" s="21" customFormat="1" ht="15.75" customHeight="1" x14ac:dyDescent="0.25">
      <c r="A48" s="17">
        <v>3</v>
      </c>
      <c r="B48" s="17" t="s">
        <v>473</v>
      </c>
      <c r="C48" s="265">
        <f t="shared" si="12"/>
        <v>1.3466666666666667</v>
      </c>
      <c r="D48" s="210">
        <f t="shared" si="17"/>
        <v>95.283018867924525</v>
      </c>
      <c r="E48" s="11">
        <v>8</v>
      </c>
      <c r="F48" s="215">
        <f t="shared" si="13"/>
        <v>8.6666666666666661</v>
      </c>
      <c r="G48" s="215">
        <f t="shared" si="13"/>
        <v>113.33333333333333</v>
      </c>
      <c r="H48" s="215">
        <f t="shared" si="13"/>
        <v>119.33333333333333</v>
      </c>
      <c r="I48" s="218">
        <f t="shared" si="13"/>
        <v>43.933333333333337</v>
      </c>
      <c r="J48" s="13">
        <f t="shared" si="14"/>
        <v>0.54430471111111112</v>
      </c>
      <c r="K48" s="12">
        <f t="shared" ref="K48:K55" si="18">(J48*100)/J$46</f>
        <v>93.342514395662661</v>
      </c>
      <c r="L48" s="11">
        <v>4</v>
      </c>
      <c r="M48" s="218">
        <f t="shared" si="15"/>
        <v>5.3</v>
      </c>
      <c r="N48" s="215">
        <f t="shared" si="15"/>
        <v>654.66666666666663</v>
      </c>
      <c r="O48" s="11">
        <f t="shared" si="16"/>
        <v>12</v>
      </c>
    </row>
    <row r="49" spans="1:15" s="21" customFormat="1" ht="15.75" customHeight="1" x14ac:dyDescent="0.25">
      <c r="A49" s="17">
        <v>4</v>
      </c>
      <c r="B49" s="17" t="s">
        <v>474</v>
      </c>
      <c r="C49" s="265">
        <f t="shared" si="12"/>
        <v>1.1633333333333333</v>
      </c>
      <c r="D49" s="210">
        <f t="shared" si="17"/>
        <v>82.311320754716974</v>
      </c>
      <c r="E49" s="11">
        <v>6</v>
      </c>
      <c r="F49" s="215">
        <f t="shared" si="13"/>
        <v>8</v>
      </c>
      <c r="G49" s="215">
        <f t="shared" si="13"/>
        <v>106.66666666666667</v>
      </c>
      <c r="H49" s="215">
        <f t="shared" si="13"/>
        <v>119.66666666666667</v>
      </c>
      <c r="I49" s="218">
        <f t="shared" si="13"/>
        <v>45.923333333333339</v>
      </c>
      <c r="J49" s="13">
        <f t="shared" si="14"/>
        <v>0.49150212888888895</v>
      </c>
      <c r="K49" s="12">
        <f t="shared" si="18"/>
        <v>84.287428722888066</v>
      </c>
      <c r="L49" s="11">
        <v>3</v>
      </c>
      <c r="M49" s="218">
        <f t="shared" si="15"/>
        <v>5.333333333333333</v>
      </c>
      <c r="N49" s="215">
        <f t="shared" si="15"/>
        <v>672</v>
      </c>
      <c r="O49" s="11">
        <f t="shared" si="16"/>
        <v>9</v>
      </c>
    </row>
    <row r="50" spans="1:15" s="21" customFormat="1" ht="15.75" customHeight="1" x14ac:dyDescent="0.25">
      <c r="A50" s="17">
        <v>5</v>
      </c>
      <c r="B50" s="17" t="s">
        <v>475</v>
      </c>
      <c r="C50" s="265">
        <f t="shared" si="12"/>
        <v>1.3066666666666666</v>
      </c>
      <c r="D50" s="210">
        <f t="shared" si="17"/>
        <v>92.452830188679243</v>
      </c>
      <c r="E50" s="11">
        <v>8</v>
      </c>
      <c r="F50" s="215">
        <f t="shared" si="13"/>
        <v>9</v>
      </c>
      <c r="G50" s="215">
        <f t="shared" si="13"/>
        <v>114.33333333333333</v>
      </c>
      <c r="H50" s="215">
        <f t="shared" si="13"/>
        <v>119.33333333333333</v>
      </c>
      <c r="I50" s="218">
        <f t="shared" si="13"/>
        <v>45.343333333333334</v>
      </c>
      <c r="J50" s="13">
        <f t="shared" si="14"/>
        <v>0.54508732444444441</v>
      </c>
      <c r="K50" s="12">
        <f t="shared" si="18"/>
        <v>93.47672432411207</v>
      </c>
      <c r="L50" s="11">
        <v>4</v>
      </c>
      <c r="M50" s="218">
        <f t="shared" si="15"/>
        <v>4.666666666666667</v>
      </c>
      <c r="N50" s="215">
        <f t="shared" si="15"/>
        <v>655</v>
      </c>
      <c r="O50" s="11">
        <f t="shared" si="16"/>
        <v>12</v>
      </c>
    </row>
    <row r="51" spans="1:15" s="21" customFormat="1" ht="15.75" customHeight="1" x14ac:dyDescent="0.25">
      <c r="A51" s="17">
        <v>6</v>
      </c>
      <c r="B51" s="17" t="s">
        <v>476</v>
      </c>
      <c r="C51" s="265">
        <f t="shared" si="12"/>
        <v>1.2466666666666666</v>
      </c>
      <c r="D51" s="210">
        <f t="shared" si="17"/>
        <v>88.20754716981132</v>
      </c>
      <c r="E51" s="11">
        <v>8</v>
      </c>
      <c r="F51" s="215">
        <f t="shared" si="13"/>
        <v>8.3333333333333339</v>
      </c>
      <c r="G51" s="215">
        <f t="shared" si="13"/>
        <v>120.66666666666667</v>
      </c>
      <c r="H51" s="215">
        <f t="shared" si="13"/>
        <v>119.33333333333333</v>
      </c>
      <c r="I51" s="218">
        <f t="shared" si="13"/>
        <v>44.48</v>
      </c>
      <c r="J51" s="13">
        <f t="shared" si="14"/>
        <v>0.51015594666666664</v>
      </c>
      <c r="K51" s="12">
        <f t="shared" si="18"/>
        <v>87.486361634752669</v>
      </c>
      <c r="L51" s="11">
        <v>7</v>
      </c>
      <c r="M51" s="218">
        <f t="shared" si="15"/>
        <v>4.7666666666666666</v>
      </c>
      <c r="N51" s="215">
        <f t="shared" si="15"/>
        <v>658</v>
      </c>
      <c r="O51" s="11">
        <f t="shared" si="16"/>
        <v>15</v>
      </c>
    </row>
    <row r="52" spans="1:15" s="21" customFormat="1" ht="15.75" customHeight="1" x14ac:dyDescent="0.25">
      <c r="A52" s="17">
        <v>7</v>
      </c>
      <c r="B52" s="17" t="s">
        <v>477</v>
      </c>
      <c r="C52" s="265">
        <f t="shared" si="12"/>
        <v>1.1566666666666665</v>
      </c>
      <c r="D52" s="210">
        <f t="shared" si="17"/>
        <v>81.839622641509422</v>
      </c>
      <c r="E52" s="11">
        <v>6</v>
      </c>
      <c r="F52" s="215">
        <f t="shared" si="13"/>
        <v>8.6666666666666661</v>
      </c>
      <c r="G52" s="215">
        <f t="shared" si="13"/>
        <v>116</v>
      </c>
      <c r="H52" s="215">
        <f t="shared" si="13"/>
        <v>119.33333333333333</v>
      </c>
      <c r="I52" s="218">
        <f t="shared" si="13"/>
        <v>45.623333333333335</v>
      </c>
      <c r="J52" s="13">
        <f t="shared" si="14"/>
        <v>0.48549309777777772</v>
      </c>
      <c r="K52" s="12">
        <f t="shared" si="18"/>
        <v>83.256943295253421</v>
      </c>
      <c r="L52" s="11">
        <v>3</v>
      </c>
      <c r="M52" s="218">
        <f t="shared" si="15"/>
        <v>5.2</v>
      </c>
      <c r="N52" s="215">
        <f t="shared" si="15"/>
        <v>654.33333333333337</v>
      </c>
      <c r="O52" s="11">
        <f t="shared" si="16"/>
        <v>9</v>
      </c>
    </row>
    <row r="53" spans="1:15" s="21" customFormat="1" ht="15.75" customHeight="1" x14ac:dyDescent="0.25">
      <c r="A53" s="17">
        <v>8</v>
      </c>
      <c r="B53" s="17" t="s">
        <v>478</v>
      </c>
      <c r="C53" s="265">
        <f t="shared" si="12"/>
        <v>1.3666666666666665</v>
      </c>
      <c r="D53" s="210">
        <f t="shared" si="17"/>
        <v>96.698113207547166</v>
      </c>
      <c r="E53" s="11">
        <v>10</v>
      </c>
      <c r="F53" s="215">
        <f t="shared" si="13"/>
        <v>8</v>
      </c>
      <c r="G53" s="215">
        <f t="shared" si="13"/>
        <v>119.33333333333333</v>
      </c>
      <c r="H53" s="215">
        <f t="shared" si="13"/>
        <v>119.66666666666667</v>
      </c>
      <c r="I53" s="218">
        <f t="shared" si="13"/>
        <v>44.973333333333336</v>
      </c>
      <c r="J53" s="13">
        <f t="shared" si="14"/>
        <v>0.56546471111111107</v>
      </c>
      <c r="K53" s="12">
        <f t="shared" si="18"/>
        <v>96.971231113143048</v>
      </c>
      <c r="L53" s="11">
        <v>5</v>
      </c>
      <c r="M53" s="218">
        <f t="shared" si="15"/>
        <v>4.6333333333333337</v>
      </c>
      <c r="N53" s="215">
        <f t="shared" si="15"/>
        <v>645.66666666666663</v>
      </c>
      <c r="O53" s="11">
        <f t="shared" si="16"/>
        <v>15</v>
      </c>
    </row>
    <row r="54" spans="1:15" s="21" customFormat="1" ht="15.75" customHeight="1" x14ac:dyDescent="0.25">
      <c r="A54" s="17">
        <v>9</v>
      </c>
      <c r="B54" s="17" t="s">
        <v>479</v>
      </c>
      <c r="C54" s="265">
        <f t="shared" si="12"/>
        <v>1.3099999999999998</v>
      </c>
      <c r="D54" s="210">
        <f t="shared" si="17"/>
        <v>92.688679245282998</v>
      </c>
      <c r="E54" s="11">
        <v>8</v>
      </c>
      <c r="F54" s="215">
        <f t="shared" si="13"/>
        <v>8.3333333333333339</v>
      </c>
      <c r="G54" s="215">
        <f t="shared" si="13"/>
        <v>116</v>
      </c>
      <c r="H54" s="215">
        <f t="shared" si="13"/>
        <v>119.66666666666667</v>
      </c>
      <c r="I54" s="218">
        <f t="shared" si="13"/>
        <v>45.576666666666661</v>
      </c>
      <c r="J54" s="13">
        <f t="shared" si="14"/>
        <v>0.54928998666666651</v>
      </c>
      <c r="K54" s="12">
        <f t="shared" si="18"/>
        <v>94.197436548294519</v>
      </c>
      <c r="L54" s="11">
        <v>4</v>
      </c>
      <c r="M54" s="218">
        <f t="shared" si="15"/>
        <v>4.8</v>
      </c>
      <c r="N54" s="215">
        <f t="shared" si="15"/>
        <v>654.66666666666663</v>
      </c>
      <c r="O54" s="11">
        <f t="shared" si="16"/>
        <v>12</v>
      </c>
    </row>
    <row r="55" spans="1:15" s="21" customFormat="1" ht="15.75" customHeight="1" x14ac:dyDescent="0.25">
      <c r="A55" s="17">
        <v>10</v>
      </c>
      <c r="B55" s="17" t="s">
        <v>480</v>
      </c>
      <c r="C55" s="265">
        <f t="shared" si="12"/>
        <v>1.5533333333333335</v>
      </c>
      <c r="D55" s="210">
        <f t="shared" si="17"/>
        <v>109.9056603773585</v>
      </c>
      <c r="E55" s="11">
        <v>12</v>
      </c>
      <c r="F55" s="215">
        <f t="shared" si="13"/>
        <v>8.6666666666666661</v>
      </c>
      <c r="G55" s="215">
        <f t="shared" si="13"/>
        <v>122</v>
      </c>
      <c r="H55" s="215">
        <f t="shared" si="13"/>
        <v>119.33333333333333</v>
      </c>
      <c r="I55" s="218">
        <f t="shared" si="13"/>
        <v>45.006666666666668</v>
      </c>
      <c r="J55" s="13">
        <f t="shared" si="14"/>
        <v>0.64317527111111117</v>
      </c>
      <c r="K55" s="12">
        <f t="shared" si="18"/>
        <v>110.29777214323582</v>
      </c>
      <c r="L55" s="11">
        <v>6</v>
      </c>
      <c r="M55" s="218">
        <f t="shared" si="15"/>
        <v>4.666666666666667</v>
      </c>
      <c r="N55" s="215">
        <f t="shared" si="15"/>
        <v>648</v>
      </c>
      <c r="O55" s="11">
        <f t="shared" si="16"/>
        <v>18</v>
      </c>
    </row>
    <row r="57" spans="1:15" x14ac:dyDescent="0.25">
      <c r="B57" s="390" t="s">
        <v>43</v>
      </c>
      <c r="C57" s="390"/>
      <c r="D57" s="390"/>
      <c r="E57" s="390"/>
      <c r="F57" s="390"/>
      <c r="G57" s="390"/>
      <c r="H57" s="390"/>
    </row>
    <row r="58" spans="1:15" x14ac:dyDescent="0.25">
      <c r="B58" s="27" t="s">
        <v>356</v>
      </c>
      <c r="C58" s="392" t="s">
        <v>441</v>
      </c>
      <c r="D58" s="393"/>
      <c r="E58" s="392" t="s">
        <v>47</v>
      </c>
      <c r="F58" s="393"/>
      <c r="G58" s="394" t="s">
        <v>152</v>
      </c>
      <c r="H58" s="393"/>
    </row>
    <row r="59" spans="1:15" x14ac:dyDescent="0.25">
      <c r="B59" s="28" t="s">
        <v>48</v>
      </c>
      <c r="C59" s="395"/>
      <c r="D59" s="396"/>
      <c r="E59" s="396"/>
      <c r="F59" s="396"/>
      <c r="G59" s="396"/>
      <c r="H59" s="397"/>
    </row>
    <row r="60" spans="1:15" x14ac:dyDescent="0.25">
      <c r="B60" s="28" t="s">
        <v>49</v>
      </c>
      <c r="C60" s="402" t="s">
        <v>442</v>
      </c>
      <c r="D60" s="402"/>
      <c r="E60" s="394" t="s">
        <v>443</v>
      </c>
      <c r="F60" s="393"/>
      <c r="G60" s="404" t="s">
        <v>444</v>
      </c>
      <c r="H60" s="404"/>
    </row>
    <row r="61" spans="1:15" x14ac:dyDescent="0.25">
      <c r="B61" s="28" t="s">
        <v>55</v>
      </c>
      <c r="C61" s="392">
        <v>3.7</v>
      </c>
      <c r="D61" s="393"/>
      <c r="E61" s="392">
        <v>2.2000000000000002</v>
      </c>
      <c r="F61" s="393"/>
      <c r="G61" s="401">
        <v>4</v>
      </c>
      <c r="H61" s="400"/>
    </row>
    <row r="62" spans="1:15" x14ac:dyDescent="0.25">
      <c r="B62" s="28" t="s">
        <v>56</v>
      </c>
      <c r="C62" s="392">
        <v>7.2</v>
      </c>
      <c r="D62" s="393"/>
      <c r="E62" s="392">
        <v>5.8</v>
      </c>
      <c r="F62" s="393"/>
      <c r="G62" s="401">
        <v>6.3</v>
      </c>
      <c r="H62" s="400"/>
    </row>
    <row r="63" spans="1:15" x14ac:dyDescent="0.25">
      <c r="B63" s="28" t="s">
        <v>57</v>
      </c>
      <c r="C63" s="392">
        <v>99</v>
      </c>
      <c r="D63" s="393"/>
      <c r="E63" s="392">
        <v>71</v>
      </c>
      <c r="F63" s="393"/>
      <c r="G63" s="406">
        <v>72</v>
      </c>
      <c r="H63" s="407"/>
    </row>
    <row r="64" spans="1:15" x14ac:dyDescent="0.25">
      <c r="B64" s="28" t="s">
        <v>58</v>
      </c>
      <c r="C64" s="392">
        <v>127</v>
      </c>
      <c r="D64" s="393"/>
      <c r="E64" s="392">
        <v>122</v>
      </c>
      <c r="F64" s="393"/>
      <c r="G64" s="401">
        <v>137</v>
      </c>
      <c r="H64" s="400"/>
    </row>
    <row r="65" spans="2:8" x14ac:dyDescent="0.25">
      <c r="B65" s="28" t="s">
        <v>52</v>
      </c>
      <c r="C65" s="392" t="s">
        <v>54</v>
      </c>
      <c r="D65" s="394"/>
      <c r="E65" s="394" t="s">
        <v>54</v>
      </c>
      <c r="F65" s="394"/>
      <c r="G65" s="399" t="s">
        <v>445</v>
      </c>
      <c r="H65" s="400"/>
    </row>
    <row r="66" spans="2:8" x14ac:dyDescent="0.25">
      <c r="B66" s="28" t="s">
        <v>59</v>
      </c>
      <c r="C66" s="413" t="s">
        <v>481</v>
      </c>
      <c r="D66" s="394"/>
      <c r="E66" s="394"/>
      <c r="F66" s="394"/>
      <c r="G66" s="394"/>
      <c r="H66" s="393"/>
    </row>
    <row r="67" spans="2:8" x14ac:dyDescent="0.25">
      <c r="B67" s="28" t="s">
        <v>63</v>
      </c>
      <c r="C67" s="402" t="s">
        <v>447</v>
      </c>
      <c r="D67" s="402"/>
      <c r="E67" s="402" t="s">
        <v>94</v>
      </c>
      <c r="F67" s="402"/>
      <c r="G67" s="402" t="s">
        <v>363</v>
      </c>
      <c r="H67" s="402"/>
    </row>
    <row r="68" spans="2:8" x14ac:dyDescent="0.25">
      <c r="B68" s="27" t="s">
        <v>15</v>
      </c>
      <c r="C68" s="394" t="s">
        <v>448</v>
      </c>
      <c r="D68" s="393"/>
      <c r="E68" s="402" t="s">
        <v>448</v>
      </c>
      <c r="F68" s="402"/>
      <c r="G68" s="402" t="s">
        <v>449</v>
      </c>
      <c r="H68" s="402"/>
    </row>
    <row r="69" spans="2:8" x14ac:dyDescent="0.25">
      <c r="B69" s="27"/>
      <c r="C69" s="34"/>
      <c r="D69" s="48"/>
      <c r="E69" s="39"/>
      <c r="F69" s="39"/>
      <c r="G69" s="40"/>
      <c r="H69" s="40"/>
    </row>
    <row r="70" spans="2:8" x14ac:dyDescent="0.25">
      <c r="B70" s="28" t="s">
        <v>74</v>
      </c>
      <c r="C70" s="405"/>
      <c r="D70" s="405"/>
      <c r="E70" s="405"/>
      <c r="F70" s="405"/>
      <c r="G70" s="405"/>
      <c r="H70" s="405"/>
    </row>
    <row r="71" spans="2:8" x14ac:dyDescent="0.25">
      <c r="B71" s="28" t="s">
        <v>450</v>
      </c>
      <c r="C71" s="28" t="s">
        <v>363</v>
      </c>
      <c r="D71" s="31" t="s">
        <v>165</v>
      </c>
      <c r="E71" s="28" t="s">
        <v>363</v>
      </c>
      <c r="F71" s="31" t="s">
        <v>165</v>
      </c>
      <c r="G71" s="28" t="s">
        <v>335</v>
      </c>
      <c r="H71" s="31" t="s">
        <v>451</v>
      </c>
    </row>
    <row r="72" spans="2:8" x14ac:dyDescent="0.25">
      <c r="B72" s="28" t="s">
        <v>79</v>
      </c>
      <c r="C72" s="263" t="s">
        <v>88</v>
      </c>
      <c r="D72" s="264" t="s">
        <v>452</v>
      </c>
      <c r="E72" s="263" t="s">
        <v>88</v>
      </c>
      <c r="F72" s="264" t="s">
        <v>452</v>
      </c>
      <c r="G72" s="28" t="s">
        <v>453</v>
      </c>
      <c r="H72" s="31" t="s">
        <v>454</v>
      </c>
    </row>
    <row r="73" spans="2:8" x14ac:dyDescent="0.25">
      <c r="B73" s="28" t="s">
        <v>79</v>
      </c>
      <c r="C73" s="45"/>
      <c r="D73" s="39"/>
      <c r="E73" s="263" t="s">
        <v>369</v>
      </c>
      <c r="F73" s="264" t="s">
        <v>367</v>
      </c>
      <c r="G73" s="28" t="s">
        <v>418</v>
      </c>
      <c r="H73" s="31" t="s">
        <v>455</v>
      </c>
    </row>
    <row r="74" spans="2:8" x14ac:dyDescent="0.25">
      <c r="B74" s="28" t="s">
        <v>79</v>
      </c>
      <c r="C74" s="28"/>
      <c r="D74" s="31"/>
      <c r="E74" s="45"/>
      <c r="F74" s="39"/>
      <c r="G74" s="45"/>
      <c r="H74" s="39"/>
    </row>
    <row r="75" spans="2:8" x14ac:dyDescent="0.25">
      <c r="B75" s="28"/>
      <c r="C75" s="28"/>
      <c r="D75" s="31"/>
      <c r="E75" s="45"/>
      <c r="F75" s="39"/>
      <c r="G75" s="45"/>
      <c r="H75" s="39"/>
    </row>
    <row r="76" spans="2:8" x14ac:dyDescent="0.25">
      <c r="B76" s="28" t="s">
        <v>91</v>
      </c>
      <c r="C76" s="402"/>
      <c r="D76" s="402"/>
      <c r="E76" s="402"/>
      <c r="F76" s="402"/>
      <c r="G76" s="402"/>
      <c r="H76" s="402"/>
    </row>
    <row r="77" spans="2:8" x14ac:dyDescent="0.25">
      <c r="B77" s="28" t="s">
        <v>92</v>
      </c>
      <c r="C77" s="28" t="s">
        <v>110</v>
      </c>
      <c r="D77" s="28" t="s">
        <v>482</v>
      </c>
      <c r="E77" s="49" t="s">
        <v>110</v>
      </c>
      <c r="F77" s="49" t="s">
        <v>332</v>
      </c>
      <c r="G77" s="49" t="s">
        <v>378</v>
      </c>
      <c r="H77" s="49" t="s">
        <v>332</v>
      </c>
    </row>
    <row r="78" spans="2:8" x14ac:dyDescent="0.25">
      <c r="B78" s="28"/>
      <c r="C78" s="28"/>
      <c r="D78" s="28"/>
      <c r="E78" s="49"/>
      <c r="F78" s="49" t="s">
        <v>334</v>
      </c>
      <c r="G78" s="49"/>
      <c r="H78" s="49" t="s">
        <v>334</v>
      </c>
    </row>
    <row r="79" spans="2:8" x14ac:dyDescent="0.25">
      <c r="B79" s="29"/>
      <c r="C79" s="45"/>
      <c r="D79" s="45"/>
      <c r="E79" s="45"/>
      <c r="F79" s="45"/>
      <c r="G79" s="49"/>
      <c r="H79" s="49"/>
    </row>
    <row r="80" spans="2:8" x14ac:dyDescent="0.25">
      <c r="B80" s="29"/>
      <c r="C80" s="45"/>
      <c r="D80" s="45"/>
      <c r="E80" s="45"/>
      <c r="F80" s="45"/>
      <c r="G80" s="49"/>
      <c r="H80" s="49"/>
    </row>
    <row r="81" spans="2:8" x14ac:dyDescent="0.25">
      <c r="B81" s="28" t="s">
        <v>181</v>
      </c>
      <c r="C81" s="28" t="s">
        <v>379</v>
      </c>
      <c r="D81" s="28" t="s">
        <v>460</v>
      </c>
      <c r="E81" s="28" t="s">
        <v>110</v>
      </c>
      <c r="F81" s="28" t="s">
        <v>461</v>
      </c>
      <c r="G81" s="90" t="s">
        <v>457</v>
      </c>
      <c r="H81" s="90" t="s">
        <v>462</v>
      </c>
    </row>
    <row r="82" spans="2:8" x14ac:dyDescent="0.25">
      <c r="B82" s="29"/>
      <c r="C82" s="25" t="s">
        <v>110</v>
      </c>
      <c r="D82" s="28" t="s">
        <v>461</v>
      </c>
      <c r="E82" t="s">
        <v>379</v>
      </c>
      <c r="F82" t="s">
        <v>463</v>
      </c>
      <c r="G82" s="28" t="s">
        <v>379</v>
      </c>
      <c r="H82" s="28" t="s">
        <v>464</v>
      </c>
    </row>
    <row r="83" spans="2:8" x14ac:dyDescent="0.25">
      <c r="B83" s="29"/>
      <c r="C83" s="28" t="s">
        <v>465</v>
      </c>
      <c r="D83" s="28" t="s">
        <v>461</v>
      </c>
      <c r="E83" s="49"/>
      <c r="F83" s="49"/>
      <c r="G83" s="49"/>
      <c r="H83" s="49"/>
    </row>
    <row r="84" spans="2:8" x14ac:dyDescent="0.25">
      <c r="B84" s="29"/>
      <c r="C84" s="49"/>
      <c r="D84" s="49"/>
      <c r="E84" s="49"/>
      <c r="F84" s="49"/>
      <c r="G84" s="49"/>
      <c r="H84" s="49"/>
    </row>
    <row r="85" spans="2:8" x14ac:dyDescent="0.25">
      <c r="B85" s="29"/>
      <c r="C85" s="28"/>
      <c r="D85" s="49"/>
      <c r="E85" s="49"/>
      <c r="F85" s="49"/>
      <c r="G85" s="49"/>
      <c r="H85" s="49"/>
    </row>
    <row r="86" spans="2:8" x14ac:dyDescent="0.25">
      <c r="B86" s="29"/>
      <c r="C86" s="28"/>
      <c r="D86" s="28"/>
      <c r="E86" s="49"/>
      <c r="F86" s="49"/>
      <c r="G86" s="45"/>
      <c r="H86" s="45"/>
    </row>
    <row r="87" spans="2:8" x14ac:dyDescent="0.25">
      <c r="B87" s="29" t="s">
        <v>182</v>
      </c>
      <c r="C87" s="25"/>
      <c r="D87" s="25"/>
      <c r="E87" s="49"/>
      <c r="F87" s="55"/>
      <c r="G87" s="45"/>
      <c r="H87" s="45"/>
    </row>
    <row r="88" spans="2:8" x14ac:dyDescent="0.25">
      <c r="B88" s="29"/>
      <c r="C88" s="28"/>
      <c r="D88" s="28"/>
      <c r="E88" s="49"/>
      <c r="F88" s="49"/>
      <c r="G88" s="45"/>
      <c r="H88" s="45"/>
    </row>
    <row r="89" spans="2:8" x14ac:dyDescent="0.25">
      <c r="B89" s="29"/>
      <c r="C89" s="25"/>
      <c r="D89" s="25"/>
      <c r="E89" s="49"/>
      <c r="F89" s="49"/>
      <c r="G89" s="45"/>
      <c r="H89" s="45"/>
    </row>
    <row r="90" spans="2:8" x14ac:dyDescent="0.25">
      <c r="B90" s="28" t="s">
        <v>466</v>
      </c>
      <c r="C90" s="28" t="s">
        <v>483</v>
      </c>
      <c r="D90" s="28" t="s">
        <v>467</v>
      </c>
      <c r="E90" s="28" t="s">
        <v>110</v>
      </c>
      <c r="F90" s="28" t="s">
        <v>467</v>
      </c>
      <c r="G90" s="49"/>
      <c r="H90" s="49"/>
    </row>
    <row r="91" spans="2:8" x14ac:dyDescent="0.25">
      <c r="B91" s="28"/>
      <c r="C91" s="28"/>
      <c r="D91" s="28"/>
      <c r="E91" s="45"/>
      <c r="F91" s="49" t="s">
        <v>484</v>
      </c>
      <c r="G91" s="45"/>
      <c r="H91" s="45"/>
    </row>
    <row r="92" spans="2:8" x14ac:dyDescent="0.25">
      <c r="B92" s="30"/>
      <c r="C92" s="28"/>
      <c r="D92" s="28"/>
      <c r="E92" s="98"/>
      <c r="F92" s="98"/>
      <c r="G92" s="47"/>
      <c r="H92" s="47"/>
    </row>
    <row r="93" spans="2:8" x14ac:dyDescent="0.25">
      <c r="B93" s="28"/>
      <c r="C93" s="28"/>
      <c r="D93" s="28"/>
      <c r="E93" s="49"/>
      <c r="F93" s="49"/>
      <c r="G93" s="45"/>
      <c r="H93" s="45"/>
    </row>
    <row r="94" spans="2:8" x14ac:dyDescent="0.25">
      <c r="B94" s="28"/>
      <c r="C94" s="28"/>
      <c r="D94" s="28"/>
      <c r="E94" s="49"/>
      <c r="F94" s="98"/>
      <c r="G94" s="45"/>
      <c r="H94" s="45"/>
    </row>
    <row r="95" spans="2:8" x14ac:dyDescent="0.25">
      <c r="B95" s="24"/>
      <c r="C95" s="24"/>
      <c r="D95" s="28"/>
      <c r="E95" s="24"/>
      <c r="F95" s="24"/>
      <c r="G95" s="24"/>
      <c r="H95" s="24"/>
    </row>
    <row r="96" spans="2:8" x14ac:dyDescent="0.25">
      <c r="B96" s="24"/>
      <c r="C96" s="24"/>
      <c r="D96" s="28"/>
      <c r="E96" s="24"/>
      <c r="F96" s="24"/>
      <c r="G96" s="24"/>
      <c r="H96" s="24"/>
    </row>
    <row r="97" spans="2:8" x14ac:dyDescent="0.25">
      <c r="B97" s="24"/>
      <c r="C97" s="24"/>
      <c r="D97" s="28"/>
      <c r="E97" s="24"/>
      <c r="F97" s="24"/>
      <c r="G97" s="24"/>
      <c r="H97" s="24"/>
    </row>
  </sheetData>
  <mergeCells count="37">
    <mergeCell ref="C70:H70"/>
    <mergeCell ref="C76:H76"/>
    <mergeCell ref="C66:H66"/>
    <mergeCell ref="G67:H67"/>
    <mergeCell ref="E67:F67"/>
    <mergeCell ref="C67:D67"/>
    <mergeCell ref="G68:H68"/>
    <mergeCell ref="E68:F68"/>
    <mergeCell ref="C68:D68"/>
    <mergeCell ref="G64:H64"/>
    <mergeCell ref="C64:D64"/>
    <mergeCell ref="E64:F64"/>
    <mergeCell ref="C65:D65"/>
    <mergeCell ref="G65:H65"/>
    <mergeCell ref="E65:F65"/>
    <mergeCell ref="G62:H62"/>
    <mergeCell ref="E62:F62"/>
    <mergeCell ref="C62:D62"/>
    <mergeCell ref="G63:H63"/>
    <mergeCell ref="C63:D63"/>
    <mergeCell ref="E63:F63"/>
    <mergeCell ref="C60:D60"/>
    <mergeCell ref="G60:H60"/>
    <mergeCell ref="E60:F60"/>
    <mergeCell ref="C61:D61"/>
    <mergeCell ref="E61:F61"/>
    <mergeCell ref="G61:H61"/>
    <mergeCell ref="B57:H57"/>
    <mergeCell ref="C58:D58"/>
    <mergeCell ref="E58:F58"/>
    <mergeCell ref="G58:H58"/>
    <mergeCell ref="C59:H59"/>
    <mergeCell ref="C7:E7"/>
    <mergeCell ref="J7:L7"/>
    <mergeCell ref="A7:A8"/>
    <mergeCell ref="B7:B8"/>
    <mergeCell ref="O7:O8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50"/>
  <sheetViews>
    <sheetView workbookViewId="0">
      <selection activeCell="R32" sqref="R32"/>
    </sheetView>
  </sheetViews>
  <sheetFormatPr defaultColWidth="14.5703125" defaultRowHeight="12.75" x14ac:dyDescent="0.2"/>
  <cols>
    <col min="1" max="1" width="29.7109375" style="55" customWidth="1"/>
    <col min="2" max="2" width="16.42578125" style="55" customWidth="1"/>
    <col min="3" max="4" width="12.28515625" style="55" customWidth="1"/>
    <col min="5" max="7" width="9" style="55" customWidth="1"/>
    <col min="8" max="8" width="16.5703125" style="55" customWidth="1"/>
    <col min="9" max="9" width="15.28515625" style="55" customWidth="1"/>
    <col min="10" max="32" width="9" style="55" customWidth="1"/>
    <col min="33" max="33" width="14.5703125" style="55" customWidth="1"/>
    <col min="34" max="16384" width="14.5703125" style="55"/>
  </cols>
  <sheetData>
    <row r="1" spans="1:27" x14ac:dyDescent="0.2">
      <c r="A1" s="16" t="s">
        <v>655</v>
      </c>
      <c r="C1" s="150"/>
      <c r="D1" s="150"/>
      <c r="E1" s="150"/>
      <c r="F1" s="150"/>
      <c r="G1" s="150"/>
      <c r="H1" s="150"/>
      <c r="I1" s="150"/>
    </row>
    <row r="2" spans="1:27" x14ac:dyDescent="0.2">
      <c r="A2" s="23" t="s">
        <v>656</v>
      </c>
      <c r="C2" s="151"/>
      <c r="D2" s="151"/>
      <c r="E2" s="151"/>
      <c r="F2" s="151"/>
      <c r="G2" s="151"/>
      <c r="H2" s="151"/>
      <c r="I2" s="151"/>
    </row>
    <row r="3" spans="1:27" x14ac:dyDescent="0.2">
      <c r="B3" s="55">
        <v>5</v>
      </c>
    </row>
    <row r="4" spans="1:27" ht="16.5" customHeight="1" x14ac:dyDescent="0.2">
      <c r="A4" s="152" t="s">
        <v>485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</row>
    <row r="5" spans="1:27" ht="16.5" customHeight="1" x14ac:dyDescent="0.25">
      <c r="A5" s="450" t="s">
        <v>486</v>
      </c>
      <c r="B5" s="450" t="s">
        <v>487</v>
      </c>
      <c r="C5" s="450" t="s">
        <v>488</v>
      </c>
      <c r="D5" s="454" t="s">
        <v>489</v>
      </c>
      <c r="E5" s="455"/>
      <c r="F5" s="455"/>
      <c r="G5" s="456"/>
      <c r="H5" s="466" t="s">
        <v>490</v>
      </c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7"/>
      <c r="U5" s="466" t="s">
        <v>491</v>
      </c>
      <c r="V5" s="467"/>
      <c r="W5" s="466" t="s">
        <v>492</v>
      </c>
      <c r="X5" s="467"/>
      <c r="Y5" s="480" t="s">
        <v>659</v>
      </c>
      <c r="Z5" s="467"/>
      <c r="AA5" s="450" t="s">
        <v>493</v>
      </c>
    </row>
    <row r="6" spans="1:27" ht="31.5" customHeight="1" x14ac:dyDescent="0.25">
      <c r="A6" s="451"/>
      <c r="B6" s="451"/>
      <c r="C6" s="451"/>
      <c r="D6" s="450" t="s">
        <v>494</v>
      </c>
      <c r="E6" s="128" t="s">
        <v>495</v>
      </c>
      <c r="F6" s="457" t="s">
        <v>496</v>
      </c>
      <c r="G6" s="458"/>
      <c r="H6" s="450" t="s">
        <v>494</v>
      </c>
      <c r="I6" s="450" t="s">
        <v>495</v>
      </c>
      <c r="J6" s="461" t="s">
        <v>497</v>
      </c>
      <c r="K6" s="469"/>
      <c r="L6" s="461" t="s">
        <v>498</v>
      </c>
      <c r="M6" s="469"/>
      <c r="N6" s="461" t="s">
        <v>499</v>
      </c>
      <c r="O6" s="461" t="s">
        <v>500</v>
      </c>
      <c r="P6" s="450" t="s">
        <v>501</v>
      </c>
      <c r="Q6" s="450" t="s">
        <v>502</v>
      </c>
      <c r="R6" s="450" t="s">
        <v>503</v>
      </c>
      <c r="S6" s="450" t="s">
        <v>504</v>
      </c>
      <c r="T6" s="450" t="s">
        <v>505</v>
      </c>
      <c r="U6" s="450" t="s">
        <v>494</v>
      </c>
      <c r="V6" s="450" t="s">
        <v>506</v>
      </c>
      <c r="W6" s="450" t="s">
        <v>494</v>
      </c>
      <c r="X6" s="450" t="s">
        <v>506</v>
      </c>
      <c r="Y6" s="450" t="s">
        <v>494</v>
      </c>
      <c r="Z6" s="450" t="s">
        <v>506</v>
      </c>
      <c r="AA6" s="451"/>
    </row>
    <row r="7" spans="1:27" ht="15.75" customHeight="1" x14ac:dyDescent="0.25">
      <c r="A7" s="451"/>
      <c r="B7" s="451"/>
      <c r="C7" s="451"/>
      <c r="D7" s="451"/>
      <c r="E7" s="128"/>
      <c r="F7" s="457"/>
      <c r="G7" s="458"/>
      <c r="H7" s="451"/>
      <c r="I7" s="451"/>
      <c r="J7" s="457"/>
      <c r="K7" s="458"/>
      <c r="L7" s="457"/>
      <c r="M7" s="458"/>
      <c r="N7" s="457"/>
      <c r="O7" s="457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</row>
    <row r="8" spans="1:27" ht="16.5" customHeight="1" x14ac:dyDescent="0.25">
      <c r="A8" s="451"/>
      <c r="B8" s="451"/>
      <c r="C8" s="453"/>
      <c r="D8" s="453"/>
      <c r="E8" s="127"/>
      <c r="F8" s="459"/>
      <c r="G8" s="460"/>
      <c r="H8" s="453"/>
      <c r="I8" s="453"/>
      <c r="J8" s="459"/>
      <c r="K8" s="460"/>
      <c r="L8" s="459"/>
      <c r="M8" s="460"/>
      <c r="N8" s="459"/>
      <c r="O8" s="459"/>
      <c r="P8" s="453"/>
      <c r="Q8" s="453"/>
      <c r="R8" s="453"/>
      <c r="S8" s="452"/>
      <c r="T8" s="453"/>
      <c r="U8" s="452"/>
      <c r="V8" s="452"/>
      <c r="W8" s="452"/>
      <c r="X8" s="452"/>
      <c r="Y8" s="452"/>
      <c r="Z8" s="452"/>
      <c r="AA8" s="451"/>
    </row>
    <row r="9" spans="1:27" ht="32.25" customHeight="1" x14ac:dyDescent="0.25">
      <c r="A9" s="452"/>
      <c r="B9" s="452"/>
      <c r="C9" s="145" t="s">
        <v>507</v>
      </c>
      <c r="D9" s="145" t="s">
        <v>508</v>
      </c>
      <c r="E9" s="145" t="s">
        <v>508</v>
      </c>
      <c r="F9" s="145" t="s">
        <v>25</v>
      </c>
      <c r="G9" s="145" t="s">
        <v>507</v>
      </c>
      <c r="H9" s="145" t="s">
        <v>508</v>
      </c>
      <c r="I9" s="145" t="s">
        <v>508</v>
      </c>
      <c r="J9" s="145" t="s">
        <v>25</v>
      </c>
      <c r="K9" s="145" t="s">
        <v>507</v>
      </c>
      <c r="L9" s="145" t="s">
        <v>25</v>
      </c>
      <c r="M9" s="145" t="s">
        <v>507</v>
      </c>
      <c r="N9" s="145" t="s">
        <v>509</v>
      </c>
      <c r="O9" s="145" t="s">
        <v>509</v>
      </c>
      <c r="P9" s="145" t="s">
        <v>510</v>
      </c>
      <c r="Q9" s="145" t="s">
        <v>22</v>
      </c>
      <c r="R9" s="145" t="s">
        <v>511</v>
      </c>
      <c r="S9" s="144" t="s">
        <v>507</v>
      </c>
      <c r="T9" s="145" t="s">
        <v>25</v>
      </c>
      <c r="U9" s="145" t="s">
        <v>508</v>
      </c>
      <c r="V9" s="145" t="s">
        <v>508</v>
      </c>
      <c r="W9" s="145" t="s">
        <v>508</v>
      </c>
      <c r="X9" s="145" t="s">
        <v>508</v>
      </c>
      <c r="Y9" s="145" t="s">
        <v>508</v>
      </c>
      <c r="Z9" s="145" t="s">
        <v>508</v>
      </c>
      <c r="AA9" s="452"/>
    </row>
    <row r="10" spans="1:27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  <c r="R10" s="130"/>
      <c r="S10" s="130"/>
      <c r="T10" s="129"/>
      <c r="U10" s="130"/>
      <c r="V10" s="130"/>
      <c r="W10" s="130"/>
      <c r="X10" s="130"/>
      <c r="Y10" s="130"/>
      <c r="Z10" s="130"/>
      <c r="AA10" s="129"/>
    </row>
    <row r="11" spans="1:27" ht="15.75" customHeight="1" x14ac:dyDescent="0.2">
      <c r="A11" s="99" t="s">
        <v>262</v>
      </c>
      <c r="B11" s="131"/>
      <c r="C11" s="131"/>
      <c r="D11" s="131"/>
      <c r="E11" s="131"/>
      <c r="F11" s="131"/>
      <c r="G11" s="131"/>
      <c r="H11" s="131"/>
      <c r="I11" s="131"/>
      <c r="J11" s="470" t="s">
        <v>110</v>
      </c>
      <c r="K11" s="463"/>
      <c r="L11" s="131"/>
      <c r="M11" s="131"/>
      <c r="N11" s="132"/>
      <c r="O11" s="132"/>
      <c r="P11" s="132"/>
      <c r="Q11" s="132"/>
      <c r="R11" s="130"/>
      <c r="S11" s="130"/>
      <c r="T11" s="130"/>
      <c r="U11" s="462" t="s">
        <v>371</v>
      </c>
      <c r="V11" s="464"/>
      <c r="W11" s="462" t="s">
        <v>658</v>
      </c>
      <c r="X11" s="463"/>
      <c r="Y11" s="462" t="s">
        <v>593</v>
      </c>
      <c r="Z11" s="463"/>
      <c r="AA11" s="131"/>
    </row>
    <row r="12" spans="1:27" s="577" customFormat="1" ht="16.5" customHeight="1" x14ac:dyDescent="0.25">
      <c r="A12" s="569" t="s">
        <v>512</v>
      </c>
      <c r="B12" s="570" t="s">
        <v>679</v>
      </c>
      <c r="C12" s="569">
        <v>9</v>
      </c>
      <c r="D12" s="569">
        <f>SUM(H12+U12+W12+Y12)</f>
        <v>63.790000000000006</v>
      </c>
      <c r="E12" s="571">
        <f>SUM(I12+V12+X12+Z12)</f>
        <v>13.2</v>
      </c>
      <c r="F12" s="569">
        <v>100</v>
      </c>
      <c r="G12" s="569">
        <v>5</v>
      </c>
      <c r="H12" s="569">
        <v>18.170000000000002</v>
      </c>
      <c r="I12" s="571">
        <v>3.42</v>
      </c>
      <c r="J12" s="572">
        <v>100</v>
      </c>
      <c r="K12" s="572">
        <v>5</v>
      </c>
      <c r="L12" s="573">
        <v>14.14</v>
      </c>
      <c r="M12" s="572">
        <v>7</v>
      </c>
      <c r="N12" s="571">
        <v>52.95</v>
      </c>
      <c r="O12" s="571">
        <v>29.78</v>
      </c>
      <c r="P12" s="571">
        <v>6.23</v>
      </c>
      <c r="Q12" s="569">
        <v>56</v>
      </c>
      <c r="R12" s="574">
        <v>46</v>
      </c>
      <c r="S12" s="575">
        <v>9</v>
      </c>
      <c r="T12" s="576">
        <v>84.41</v>
      </c>
      <c r="U12" s="569">
        <v>16.54</v>
      </c>
      <c r="V12" s="569">
        <v>3.14</v>
      </c>
      <c r="W12" s="569">
        <v>15.31</v>
      </c>
      <c r="X12" s="569">
        <v>3.26</v>
      </c>
      <c r="Y12" s="569">
        <v>13.77</v>
      </c>
      <c r="Z12" s="569">
        <v>3.38</v>
      </c>
      <c r="AA12" s="572">
        <f>S12+M12+K12+C12</f>
        <v>30</v>
      </c>
    </row>
    <row r="13" spans="1:27" ht="16.5" customHeight="1" x14ac:dyDescent="0.25">
      <c r="A13" s="133" t="s">
        <v>513</v>
      </c>
      <c r="B13" s="354" t="s">
        <v>657</v>
      </c>
      <c r="C13" s="155">
        <v>9</v>
      </c>
      <c r="D13" s="133">
        <f>SUM(H13+U13+W13+Y13)</f>
        <v>66.650000000000006</v>
      </c>
      <c r="E13" s="153">
        <f>SUM(I13+V13+X13+Z13)</f>
        <v>13.64</v>
      </c>
      <c r="F13" s="156">
        <f>(E13*F12)/E12</f>
        <v>103.33333333333334</v>
      </c>
      <c r="G13" s="155">
        <v>5</v>
      </c>
      <c r="H13" s="155">
        <v>20.350000000000001</v>
      </c>
      <c r="I13" s="155">
        <v>3.71</v>
      </c>
      <c r="J13" s="154">
        <f>(I13*J12)/I12</f>
        <v>108.47953216374269</v>
      </c>
      <c r="K13" s="154">
        <v>6</v>
      </c>
      <c r="L13" s="157">
        <v>13.69</v>
      </c>
      <c r="M13" s="154">
        <v>7</v>
      </c>
      <c r="N13" s="153">
        <v>55.04</v>
      </c>
      <c r="O13" s="153">
        <v>30.62</v>
      </c>
      <c r="P13" s="153">
        <v>6.17</v>
      </c>
      <c r="Q13" s="133">
        <v>60</v>
      </c>
      <c r="R13" s="134">
        <v>46</v>
      </c>
      <c r="S13" s="146">
        <v>9</v>
      </c>
      <c r="T13" s="135">
        <v>85.3</v>
      </c>
      <c r="U13" s="133">
        <v>16.649999999999999</v>
      </c>
      <c r="V13" s="133">
        <v>2.98</v>
      </c>
      <c r="W13" s="133">
        <v>15.98</v>
      </c>
      <c r="X13" s="133">
        <v>3.45</v>
      </c>
      <c r="Y13" s="133">
        <v>13.67</v>
      </c>
      <c r="Z13" s="133">
        <v>3.5</v>
      </c>
      <c r="AA13" s="154">
        <f>S13+M13+K13+C13</f>
        <v>31</v>
      </c>
    </row>
    <row r="14" spans="1:27" ht="15.75" customHeight="1" x14ac:dyDescent="0.25">
      <c r="A14" s="465"/>
      <c r="B14" s="465"/>
      <c r="C14" s="142"/>
      <c r="D14" s="142"/>
      <c r="E14" s="142"/>
      <c r="F14" s="142"/>
      <c r="G14" s="142"/>
      <c r="H14" s="142"/>
      <c r="I14" s="142"/>
      <c r="J14" s="136"/>
      <c r="K14" s="136"/>
      <c r="L14" s="136"/>
      <c r="M14" s="149"/>
      <c r="N14" s="149"/>
      <c r="O14" s="149"/>
      <c r="P14" s="149"/>
      <c r="Q14" s="130"/>
      <c r="R14" s="130"/>
      <c r="S14" s="130"/>
      <c r="T14" s="137"/>
      <c r="U14" s="130"/>
      <c r="V14" s="130"/>
      <c r="W14" s="130"/>
      <c r="X14" s="130"/>
      <c r="Y14" s="130"/>
      <c r="Z14" s="130"/>
      <c r="AA14" s="149"/>
    </row>
    <row r="15" spans="1:27" ht="16.5" customHeight="1" x14ac:dyDescent="0.25">
      <c r="A15" s="23" t="s">
        <v>690</v>
      </c>
      <c r="B15" s="131"/>
      <c r="C15" s="131"/>
      <c r="D15" s="131"/>
      <c r="E15" s="131"/>
      <c r="F15" s="131"/>
      <c r="G15" s="131"/>
      <c r="H15" s="131"/>
      <c r="I15" s="131"/>
      <c r="J15" s="470" t="s">
        <v>174</v>
      </c>
      <c r="K15" s="463"/>
      <c r="L15" s="138"/>
      <c r="M15" s="158"/>
      <c r="N15" s="158"/>
      <c r="O15" s="158"/>
      <c r="P15" s="158"/>
      <c r="Q15" s="131"/>
      <c r="R15" s="131"/>
      <c r="S15" s="132"/>
      <c r="T15" s="139"/>
      <c r="U15" s="462" t="s">
        <v>660</v>
      </c>
      <c r="V15" s="464"/>
      <c r="W15" s="471" t="s">
        <v>666</v>
      </c>
      <c r="X15" s="472"/>
      <c r="Y15" s="464"/>
      <c r="Z15" s="463"/>
      <c r="AA15" s="158"/>
    </row>
    <row r="16" spans="1:27" ht="16.5" customHeight="1" x14ac:dyDescent="0.25">
      <c r="A16" s="569" t="s">
        <v>512</v>
      </c>
      <c r="B16" s="570" t="s">
        <v>679</v>
      </c>
      <c r="C16" s="569">
        <v>9</v>
      </c>
      <c r="D16" s="571">
        <f>SUM(H16+U16+W16)</f>
        <v>81.490000000000009</v>
      </c>
      <c r="E16" s="571">
        <f>SUM(I16+V16+X16+Z16)</f>
        <v>14.41</v>
      </c>
      <c r="F16" s="569">
        <v>100</v>
      </c>
      <c r="G16" s="569">
        <v>5</v>
      </c>
      <c r="H16" s="571">
        <v>32.56</v>
      </c>
      <c r="I16" s="569">
        <v>5.51</v>
      </c>
      <c r="J16" s="572">
        <v>100</v>
      </c>
      <c r="K16" s="572">
        <v>5</v>
      </c>
      <c r="L16" s="573">
        <v>10.130000000000001</v>
      </c>
      <c r="M16" s="572">
        <v>5</v>
      </c>
      <c r="N16" s="571">
        <v>51.97</v>
      </c>
      <c r="O16" s="571">
        <v>30.43</v>
      </c>
      <c r="P16" s="571">
        <v>6.18</v>
      </c>
      <c r="Q16" s="569">
        <v>70</v>
      </c>
      <c r="R16" s="574">
        <v>44</v>
      </c>
      <c r="S16" s="575">
        <v>9</v>
      </c>
      <c r="T16" s="576">
        <v>87.79</v>
      </c>
      <c r="U16" s="578">
        <v>32.56</v>
      </c>
      <c r="V16" s="571">
        <v>5.43</v>
      </c>
      <c r="W16" s="569">
        <v>16.37</v>
      </c>
      <c r="X16" s="569">
        <v>3.47</v>
      </c>
      <c r="Y16" s="569"/>
      <c r="Z16" s="569"/>
      <c r="AA16" s="572">
        <f>S16+M16+K16+C16</f>
        <v>28</v>
      </c>
    </row>
    <row r="17" spans="1:27" ht="16.5" customHeight="1" x14ac:dyDescent="0.25">
      <c r="A17" s="133">
        <v>2</v>
      </c>
      <c r="B17" s="354" t="s">
        <v>657</v>
      </c>
      <c r="C17" s="133">
        <v>9</v>
      </c>
      <c r="D17" s="153">
        <f>SUM(H17+U17+W17)</f>
        <v>66.819999999999993</v>
      </c>
      <c r="E17" s="153">
        <f>SUM(I17+V17+X17+Z17)</f>
        <v>12.440000000000001</v>
      </c>
      <c r="F17" s="156">
        <f>(E17*F16)/E16</f>
        <v>86.328938237335194</v>
      </c>
      <c r="G17" s="133">
        <v>4</v>
      </c>
      <c r="H17" s="153">
        <v>25.57</v>
      </c>
      <c r="I17" s="133">
        <v>4.4400000000000004</v>
      </c>
      <c r="J17" s="154">
        <f>(I17*J16)/I16</f>
        <v>80.580762250453731</v>
      </c>
      <c r="K17" s="133">
        <v>5</v>
      </c>
      <c r="L17" s="157">
        <v>11.85</v>
      </c>
      <c r="M17" s="154">
        <v>5</v>
      </c>
      <c r="N17" s="153">
        <v>50.8</v>
      </c>
      <c r="O17" s="153">
        <v>28.88</v>
      </c>
      <c r="P17" s="153">
        <v>6.3</v>
      </c>
      <c r="Q17" s="133">
        <v>65</v>
      </c>
      <c r="R17" s="134">
        <v>44</v>
      </c>
      <c r="S17" s="146">
        <v>9</v>
      </c>
      <c r="T17" s="135">
        <v>87.95</v>
      </c>
      <c r="U17" s="133">
        <v>25.57</v>
      </c>
      <c r="V17" s="133">
        <v>4.66</v>
      </c>
      <c r="W17" s="133">
        <v>15.68</v>
      </c>
      <c r="X17" s="153">
        <v>3.34</v>
      </c>
      <c r="Y17" s="133"/>
      <c r="Z17" s="133"/>
      <c r="AA17" s="154">
        <f>S17+M17+K17+C17</f>
        <v>28</v>
      </c>
    </row>
    <row r="18" spans="1:27" ht="15.75" customHeight="1" x14ac:dyDescent="0.25">
      <c r="A18" s="141"/>
      <c r="B18" s="159"/>
      <c r="C18" s="159"/>
      <c r="D18" s="159"/>
      <c r="E18" s="159"/>
      <c r="F18" s="159"/>
      <c r="G18" s="159"/>
      <c r="H18" s="141"/>
      <c r="I18" s="141"/>
      <c r="J18" s="141"/>
      <c r="K18" s="141"/>
      <c r="L18" s="147"/>
      <c r="M18" s="149"/>
      <c r="N18" s="160"/>
      <c r="O18" s="160"/>
      <c r="P18" s="160"/>
      <c r="Q18" s="141"/>
      <c r="R18" s="137"/>
      <c r="S18" s="137"/>
      <c r="T18" s="148"/>
      <c r="U18" s="141"/>
      <c r="V18" s="141"/>
      <c r="W18" s="141"/>
      <c r="X18" s="141"/>
      <c r="Y18" s="141"/>
      <c r="Z18" s="141"/>
      <c r="AA18" s="149"/>
    </row>
    <row r="19" spans="1:27" ht="16.5" customHeight="1" x14ac:dyDescent="0.25">
      <c r="A19" s="473" t="s">
        <v>514</v>
      </c>
      <c r="B19" s="473"/>
      <c r="C19" s="143"/>
      <c r="D19" s="143"/>
      <c r="E19" s="143"/>
      <c r="F19" s="143"/>
      <c r="G19" s="143"/>
      <c r="H19" s="143"/>
      <c r="I19" s="143"/>
      <c r="J19" s="140"/>
      <c r="K19" s="140"/>
      <c r="L19" s="140"/>
      <c r="M19" s="149"/>
      <c r="N19" s="149"/>
      <c r="O19" s="149"/>
      <c r="P19" s="149"/>
      <c r="Q19" s="130"/>
      <c r="R19" s="130"/>
      <c r="S19" s="130"/>
      <c r="T19" s="137"/>
      <c r="U19" s="130"/>
      <c r="V19" s="130"/>
      <c r="W19" s="130"/>
      <c r="X19" s="130"/>
      <c r="Y19" s="130"/>
      <c r="Z19" s="130"/>
      <c r="AA19" s="149"/>
    </row>
    <row r="20" spans="1:27" ht="16.5" customHeight="1" x14ac:dyDescent="0.25">
      <c r="A20" s="579" t="s">
        <v>512</v>
      </c>
      <c r="B20" s="570" t="s">
        <v>679</v>
      </c>
      <c r="C20" s="569">
        <f t="shared" ref="C20:E21" si="0">(C12+C16)/2</f>
        <v>9</v>
      </c>
      <c r="D20" s="571">
        <f t="shared" si="0"/>
        <v>72.640000000000015</v>
      </c>
      <c r="E20" s="571">
        <f t="shared" si="0"/>
        <v>13.805</v>
      </c>
      <c r="F20" s="569">
        <v>100</v>
      </c>
      <c r="G20" s="569">
        <v>5</v>
      </c>
      <c r="H20" s="571">
        <f>(H12+H16)/2</f>
        <v>25.365000000000002</v>
      </c>
      <c r="I20" s="571">
        <f>(I12+I16)/2</f>
        <v>4.4649999999999999</v>
      </c>
      <c r="J20" s="580">
        <v>100</v>
      </c>
      <c r="K20" s="580">
        <v>5</v>
      </c>
      <c r="L20" s="574">
        <f>(L12+L16)/2</f>
        <v>12.135000000000002</v>
      </c>
      <c r="M20" s="572">
        <v>6</v>
      </c>
      <c r="N20" s="571">
        <f t="shared" ref="N20:X20" si="1">(N12+N16)/2</f>
        <v>52.46</v>
      </c>
      <c r="O20" s="571">
        <f t="shared" si="1"/>
        <v>30.105</v>
      </c>
      <c r="P20" s="571">
        <f t="shared" si="1"/>
        <v>6.2050000000000001</v>
      </c>
      <c r="Q20" s="572">
        <f t="shared" si="1"/>
        <v>63</v>
      </c>
      <c r="R20" s="569">
        <f t="shared" si="1"/>
        <v>45</v>
      </c>
      <c r="S20" s="569">
        <f t="shared" si="1"/>
        <v>9</v>
      </c>
      <c r="T20" s="571">
        <f t="shared" si="1"/>
        <v>86.1</v>
      </c>
      <c r="U20" s="571">
        <f t="shared" si="1"/>
        <v>24.55</v>
      </c>
      <c r="V20" s="571">
        <f t="shared" si="1"/>
        <v>4.2850000000000001</v>
      </c>
      <c r="W20" s="571">
        <f t="shared" si="1"/>
        <v>15.84</v>
      </c>
      <c r="X20" s="571">
        <f t="shared" si="1"/>
        <v>3.3650000000000002</v>
      </c>
      <c r="Y20" s="571">
        <f t="shared" ref="Y20:Z20" si="2">(Y12+Y16)/2</f>
        <v>6.8849999999999998</v>
      </c>
      <c r="Z20" s="571">
        <f t="shared" si="2"/>
        <v>1.69</v>
      </c>
      <c r="AA20" s="572">
        <f>S20+M20+K20+C20</f>
        <v>29</v>
      </c>
    </row>
    <row r="21" spans="1:27" ht="16.5" customHeight="1" x14ac:dyDescent="0.25">
      <c r="A21" s="161" t="s">
        <v>513</v>
      </c>
      <c r="B21" s="354" t="s">
        <v>657</v>
      </c>
      <c r="C21" s="133">
        <f t="shared" si="0"/>
        <v>9</v>
      </c>
      <c r="D21" s="153">
        <f t="shared" si="0"/>
        <v>66.734999999999999</v>
      </c>
      <c r="E21" s="153">
        <f t="shared" si="0"/>
        <v>13.040000000000001</v>
      </c>
      <c r="F21" s="156">
        <f>(E21*F20)/E20</f>
        <v>94.458529518290476</v>
      </c>
      <c r="G21" s="133">
        <v>4</v>
      </c>
      <c r="H21" s="153">
        <f>(H13+H17)/2</f>
        <v>22.96</v>
      </c>
      <c r="I21" s="153">
        <f>(I13+I17)/2</f>
        <v>4.0750000000000002</v>
      </c>
      <c r="J21" s="154">
        <v>98.256624825662485</v>
      </c>
      <c r="K21" s="154">
        <v>5</v>
      </c>
      <c r="L21" s="134">
        <f>(L13+L17)/2</f>
        <v>12.77</v>
      </c>
      <c r="M21" s="154">
        <v>6</v>
      </c>
      <c r="N21" s="153">
        <f t="shared" ref="N21:X21" si="3">(N13+N17)/2</f>
        <v>52.92</v>
      </c>
      <c r="O21" s="153">
        <f t="shared" si="3"/>
        <v>29.75</v>
      </c>
      <c r="P21" s="153">
        <f t="shared" si="3"/>
        <v>6.2349999999999994</v>
      </c>
      <c r="Q21" s="154">
        <f t="shared" si="3"/>
        <v>62.5</v>
      </c>
      <c r="R21" s="133">
        <f t="shared" si="3"/>
        <v>45</v>
      </c>
      <c r="S21" s="133">
        <f t="shared" si="3"/>
        <v>9</v>
      </c>
      <c r="T21" s="153">
        <f t="shared" si="3"/>
        <v>86.625</v>
      </c>
      <c r="U21" s="153">
        <f t="shared" si="3"/>
        <v>21.11</v>
      </c>
      <c r="V21" s="153">
        <f t="shared" si="3"/>
        <v>3.8200000000000003</v>
      </c>
      <c r="W21" s="153">
        <f t="shared" si="3"/>
        <v>15.83</v>
      </c>
      <c r="X21" s="153">
        <f t="shared" si="3"/>
        <v>3.395</v>
      </c>
      <c r="Y21" s="153">
        <f t="shared" ref="Y21:Z21" si="4">(Y13+Y17)/2</f>
        <v>6.835</v>
      </c>
      <c r="Z21" s="153">
        <f t="shared" si="4"/>
        <v>1.75</v>
      </c>
      <c r="AA21" s="154">
        <f>S21+M21+K21+C21</f>
        <v>29</v>
      </c>
    </row>
    <row r="24" spans="1:27" x14ac:dyDescent="0.2">
      <c r="A24" s="390" t="s">
        <v>43</v>
      </c>
      <c r="B24" s="390"/>
      <c r="C24" s="390"/>
      <c r="D24" s="390"/>
      <c r="E24" s="390"/>
      <c r="F24" s="390"/>
      <c r="G24" s="390"/>
      <c r="H24" s="390"/>
      <c r="I24" s="390"/>
      <c r="J24" s="390"/>
      <c r="K24" s="390"/>
      <c r="L24" s="390"/>
      <c r="M24" s="390"/>
    </row>
    <row r="25" spans="1:27" x14ac:dyDescent="0.2">
      <c r="A25" s="28" t="s">
        <v>356</v>
      </c>
      <c r="B25" s="404" t="s">
        <v>45</v>
      </c>
      <c r="C25" s="404"/>
      <c r="D25" s="40"/>
      <c r="E25" s="40"/>
      <c r="F25" s="40"/>
      <c r="G25" s="40"/>
      <c r="H25" s="404" t="s">
        <v>152</v>
      </c>
      <c r="I25" s="404"/>
      <c r="J25" s="404"/>
      <c r="K25" s="404"/>
      <c r="L25" s="404"/>
      <c r="M25" s="404"/>
    </row>
    <row r="26" spans="1:27" ht="18.75" customHeight="1" x14ac:dyDescent="0.2">
      <c r="A26" s="56" t="s">
        <v>48</v>
      </c>
      <c r="B26" s="474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162"/>
      <c r="O26" s="162"/>
      <c r="P26" s="162"/>
      <c r="Q26" s="162"/>
      <c r="AA26" s="162"/>
    </row>
    <row r="27" spans="1:27" x14ac:dyDescent="0.2">
      <c r="A27" s="49" t="s">
        <v>55</v>
      </c>
      <c r="B27" s="476" t="s">
        <v>515</v>
      </c>
      <c r="C27" s="476"/>
      <c r="D27" s="163"/>
      <c r="E27" s="163"/>
      <c r="F27" s="163"/>
      <c r="G27" s="163"/>
      <c r="H27" s="404">
        <v>2.8</v>
      </c>
      <c r="I27" s="404"/>
      <c r="J27" s="404"/>
      <c r="K27" s="404"/>
      <c r="L27" s="404"/>
      <c r="M27" s="404"/>
    </row>
    <row r="28" spans="1:27" x14ac:dyDescent="0.2">
      <c r="A28" s="49" t="s">
        <v>516</v>
      </c>
      <c r="B28" s="404" t="s">
        <v>517</v>
      </c>
      <c r="C28" s="404"/>
      <c r="D28" s="40"/>
      <c r="E28" s="40"/>
      <c r="F28" s="40"/>
      <c r="G28" s="40"/>
      <c r="H28" s="404" t="s">
        <v>518</v>
      </c>
      <c r="I28" s="404"/>
      <c r="J28" s="404"/>
      <c r="K28" s="404"/>
      <c r="L28" s="404"/>
      <c r="M28" s="404"/>
    </row>
    <row r="29" spans="1:27" x14ac:dyDescent="0.2">
      <c r="A29" s="49" t="s">
        <v>56</v>
      </c>
      <c r="B29" s="404" t="s">
        <v>519</v>
      </c>
      <c r="C29" s="404"/>
      <c r="D29" s="40"/>
      <c r="E29" s="40"/>
      <c r="F29" s="40"/>
      <c r="G29" s="40"/>
      <c r="H29" s="404">
        <v>5.9</v>
      </c>
      <c r="I29" s="404"/>
      <c r="J29" s="404"/>
      <c r="K29" s="404"/>
      <c r="L29" s="404"/>
      <c r="M29" s="404"/>
    </row>
    <row r="30" spans="1:27" x14ac:dyDescent="0.2">
      <c r="A30" s="49" t="s">
        <v>57</v>
      </c>
      <c r="B30" s="404" t="s">
        <v>520</v>
      </c>
      <c r="C30" s="404"/>
      <c r="D30" s="40"/>
      <c r="E30" s="40"/>
      <c r="F30" s="40"/>
      <c r="G30" s="40"/>
      <c r="H30" s="404">
        <v>114</v>
      </c>
      <c r="I30" s="404"/>
      <c r="J30" s="404"/>
      <c r="K30" s="404"/>
      <c r="L30" s="404"/>
      <c r="M30" s="404"/>
    </row>
    <row r="31" spans="1:27" x14ac:dyDescent="0.2">
      <c r="A31" s="49" t="s">
        <v>58</v>
      </c>
      <c r="B31" s="404" t="s">
        <v>521</v>
      </c>
      <c r="C31" s="404"/>
      <c r="D31" s="40"/>
      <c r="E31" s="40"/>
      <c r="F31" s="40"/>
      <c r="G31" s="40"/>
      <c r="H31" s="404">
        <v>120</v>
      </c>
      <c r="I31" s="404"/>
      <c r="J31" s="404"/>
      <c r="K31" s="404"/>
      <c r="L31" s="404"/>
      <c r="M31" s="404"/>
    </row>
    <row r="32" spans="1:27" x14ac:dyDescent="0.2">
      <c r="A32" s="49" t="s">
        <v>59</v>
      </c>
      <c r="B32" s="438" t="s">
        <v>668</v>
      </c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</row>
    <row r="33" spans="1:13" x14ac:dyDescent="0.2">
      <c r="A33" s="49" t="s">
        <v>63</v>
      </c>
      <c r="B33" s="478" t="s">
        <v>105</v>
      </c>
      <c r="C33" s="479"/>
      <c r="D33" s="126"/>
      <c r="E33" s="126"/>
      <c r="F33" s="126"/>
      <c r="G33" s="126"/>
      <c r="H33" s="478" t="s">
        <v>661</v>
      </c>
      <c r="I33" s="479"/>
      <c r="J33" s="479"/>
      <c r="K33" s="479"/>
      <c r="L33" s="479"/>
      <c r="M33" s="479"/>
    </row>
    <row r="34" spans="1:13" x14ac:dyDescent="0.2">
      <c r="A34" s="164" t="s">
        <v>15</v>
      </c>
      <c r="B34" s="414" t="s">
        <v>669</v>
      </c>
      <c r="C34" s="400"/>
      <c r="D34" s="125"/>
      <c r="E34" s="125"/>
      <c r="F34" s="125"/>
      <c r="G34" s="125"/>
      <c r="H34" s="415" t="s">
        <v>665</v>
      </c>
      <c r="I34" s="404"/>
      <c r="J34" s="404"/>
      <c r="K34" s="404"/>
      <c r="L34" s="404"/>
      <c r="M34" s="404"/>
    </row>
    <row r="35" spans="1:13" x14ac:dyDescent="0.2">
      <c r="A35" s="49" t="s">
        <v>74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</row>
    <row r="36" spans="1:13" x14ac:dyDescent="0.2">
      <c r="A36" s="49" t="s">
        <v>75</v>
      </c>
      <c r="B36" s="520" t="s">
        <v>105</v>
      </c>
      <c r="C36" s="521" t="s">
        <v>522</v>
      </c>
      <c r="D36" s="521"/>
      <c r="E36" s="165"/>
      <c r="F36" s="165"/>
      <c r="G36" s="165"/>
      <c r="H36" s="523" t="s">
        <v>662</v>
      </c>
      <c r="I36" s="524" t="s">
        <v>663</v>
      </c>
      <c r="J36" s="49"/>
      <c r="K36" s="49"/>
      <c r="L36" s="49"/>
      <c r="M36" s="49"/>
    </row>
    <row r="37" spans="1:13" x14ac:dyDescent="0.2">
      <c r="A37" s="49" t="s">
        <v>75</v>
      </c>
      <c r="B37" s="520" t="s">
        <v>284</v>
      </c>
      <c r="C37" s="521" t="s">
        <v>675</v>
      </c>
      <c r="D37" s="521"/>
      <c r="E37" s="165"/>
      <c r="F37" s="165"/>
      <c r="G37" s="165"/>
      <c r="H37" s="523" t="s">
        <v>664</v>
      </c>
      <c r="I37" s="524" t="s">
        <v>524</v>
      </c>
      <c r="J37" s="49"/>
      <c r="K37" s="49"/>
      <c r="L37" s="49"/>
      <c r="M37" s="49"/>
    </row>
    <row r="38" spans="1:13" x14ac:dyDescent="0.2">
      <c r="A38" s="49" t="s">
        <v>79</v>
      </c>
      <c r="B38" s="520"/>
      <c r="C38" s="522" t="s">
        <v>676</v>
      </c>
      <c r="D38" s="522"/>
      <c r="E38" s="40"/>
      <c r="F38" s="40"/>
      <c r="G38" s="40"/>
      <c r="H38" s="525"/>
      <c r="I38" s="524" t="s">
        <v>525</v>
      </c>
      <c r="J38" s="49"/>
      <c r="K38" s="49"/>
      <c r="L38" s="49"/>
      <c r="M38" s="49"/>
    </row>
    <row r="39" spans="1:13" x14ac:dyDescent="0.2">
      <c r="A39" s="49" t="s">
        <v>79</v>
      </c>
      <c r="B39" s="520" t="s">
        <v>110</v>
      </c>
      <c r="C39" s="522" t="s">
        <v>616</v>
      </c>
      <c r="D39" s="522"/>
      <c r="E39" s="40"/>
      <c r="F39" s="40"/>
      <c r="G39" s="40"/>
      <c r="H39" s="523" t="s">
        <v>110</v>
      </c>
      <c r="I39" s="524" t="s">
        <v>523</v>
      </c>
      <c r="J39" s="49"/>
      <c r="K39" s="49"/>
      <c r="L39" s="49"/>
      <c r="M39" s="49"/>
    </row>
    <row r="40" spans="1:13" x14ac:dyDescent="0.2">
      <c r="A40" s="49" t="s">
        <v>79</v>
      </c>
      <c r="B40" s="520" t="s">
        <v>371</v>
      </c>
      <c r="C40" s="522" t="s">
        <v>616</v>
      </c>
      <c r="D40" s="522"/>
      <c r="E40" s="40"/>
      <c r="F40" s="40"/>
      <c r="G40" s="40"/>
      <c r="H40" s="523" t="s">
        <v>465</v>
      </c>
      <c r="I40" s="526" t="s">
        <v>523</v>
      </c>
      <c r="J40" s="49"/>
      <c r="K40" s="49"/>
      <c r="L40" s="49"/>
      <c r="M40" s="49"/>
    </row>
    <row r="41" spans="1:13" x14ac:dyDescent="0.2">
      <c r="A41" s="49" t="s">
        <v>75</v>
      </c>
      <c r="B41" s="520" t="s">
        <v>658</v>
      </c>
      <c r="C41" s="522" t="s">
        <v>616</v>
      </c>
      <c r="D41" s="522"/>
      <c r="E41" s="40"/>
      <c r="F41" s="40"/>
      <c r="G41" s="40"/>
      <c r="H41" s="523" t="s">
        <v>667</v>
      </c>
      <c r="I41" s="526" t="s">
        <v>524</v>
      </c>
      <c r="J41" s="49"/>
      <c r="K41" s="49"/>
      <c r="L41" s="49"/>
      <c r="M41" s="49"/>
    </row>
    <row r="42" spans="1:13" x14ac:dyDescent="0.2">
      <c r="A42" s="49"/>
      <c r="B42" s="520"/>
      <c r="C42" s="522"/>
      <c r="D42" s="522"/>
      <c r="E42" s="40"/>
      <c r="F42" s="40"/>
      <c r="G42" s="40"/>
      <c r="H42" s="525"/>
      <c r="I42" s="526"/>
      <c r="J42" s="49"/>
      <c r="K42" s="49"/>
      <c r="L42" s="49"/>
      <c r="M42" s="49"/>
    </row>
    <row r="43" spans="1:13" x14ac:dyDescent="0.2">
      <c r="A43" s="49"/>
      <c r="B43" s="520"/>
      <c r="C43" s="522"/>
      <c r="D43" s="522"/>
      <c r="E43" s="40"/>
      <c r="F43" s="40"/>
      <c r="G43" s="40"/>
      <c r="H43" s="525"/>
      <c r="I43" s="526"/>
      <c r="J43" s="49"/>
      <c r="K43" s="49"/>
      <c r="L43" s="49"/>
      <c r="M43" s="49"/>
    </row>
    <row r="44" spans="1:13" x14ac:dyDescent="0.2">
      <c r="A44" s="49"/>
      <c r="B44" s="520"/>
      <c r="C44" s="522"/>
      <c r="D44" s="522"/>
      <c r="E44" s="40"/>
      <c r="F44" s="40"/>
      <c r="G44" s="40"/>
      <c r="H44" s="525"/>
      <c r="I44" s="526"/>
      <c r="J44" s="49"/>
      <c r="K44" s="49"/>
      <c r="L44" s="49"/>
      <c r="M44" s="49"/>
    </row>
    <row r="45" spans="1:13" x14ac:dyDescent="0.2">
      <c r="A45" s="56" t="s">
        <v>91</v>
      </c>
    </row>
    <row r="46" spans="1:13" x14ac:dyDescent="0.2">
      <c r="A46" s="49" t="s">
        <v>92</v>
      </c>
      <c r="B46" s="271" t="s">
        <v>526</v>
      </c>
      <c r="C46" s="271" t="s">
        <v>670</v>
      </c>
      <c r="D46" s="49"/>
      <c r="E46" s="49"/>
      <c r="F46" s="49"/>
      <c r="G46" s="49"/>
      <c r="H46" s="49"/>
      <c r="I46" s="49"/>
    </row>
    <row r="47" spans="1:13" x14ac:dyDescent="0.2">
      <c r="A47" s="49"/>
      <c r="B47" s="271" t="s">
        <v>672</v>
      </c>
      <c r="C47" s="271" t="s">
        <v>671</v>
      </c>
      <c r="D47" s="49"/>
      <c r="E47" s="49"/>
      <c r="F47" s="49"/>
      <c r="G47" s="49"/>
      <c r="H47" s="49"/>
      <c r="I47" s="49"/>
    </row>
    <row r="48" spans="1:13" x14ac:dyDescent="0.2">
      <c r="A48" s="52"/>
      <c r="B48" s="271" t="s">
        <v>673</v>
      </c>
      <c r="C48" s="271" t="s">
        <v>674</v>
      </c>
      <c r="D48" s="49"/>
      <c r="E48" s="49"/>
      <c r="F48" s="49"/>
      <c r="G48" s="49"/>
      <c r="H48" s="49"/>
      <c r="I48" s="49"/>
    </row>
    <row r="49" spans="1:9" x14ac:dyDescent="0.2">
      <c r="A49" s="52"/>
      <c r="B49" s="49"/>
      <c r="C49" s="49"/>
      <c r="D49" s="49"/>
      <c r="E49" s="49"/>
      <c r="F49" s="49"/>
      <c r="G49" s="49"/>
      <c r="H49" s="49"/>
      <c r="I49" s="49"/>
    </row>
    <row r="50" spans="1:9" x14ac:dyDescent="0.2">
      <c r="A50" s="49"/>
      <c r="B50" s="49"/>
      <c r="C50" s="49"/>
      <c r="D50" s="49"/>
      <c r="E50" s="49"/>
      <c r="F50" s="49"/>
      <c r="G50" s="49"/>
      <c r="H50" s="49"/>
      <c r="I50" s="49"/>
    </row>
  </sheetData>
  <mergeCells count="58">
    <mergeCell ref="Y5:Z5"/>
    <mergeCell ref="Y6:Y8"/>
    <mergeCell ref="Z6:Z8"/>
    <mergeCell ref="Y11:Z11"/>
    <mergeCell ref="Y15:Z15"/>
    <mergeCell ref="B34:C34"/>
    <mergeCell ref="H34:M34"/>
    <mergeCell ref="B35:M35"/>
    <mergeCell ref="B31:C31"/>
    <mergeCell ref="H31:M31"/>
    <mergeCell ref="B32:M32"/>
    <mergeCell ref="B33:C33"/>
    <mergeCell ref="H33:M33"/>
    <mergeCell ref="B28:C28"/>
    <mergeCell ref="H28:M28"/>
    <mergeCell ref="B29:C29"/>
    <mergeCell ref="H29:M29"/>
    <mergeCell ref="B30:C30"/>
    <mergeCell ref="H30:M30"/>
    <mergeCell ref="B25:C25"/>
    <mergeCell ref="H25:M25"/>
    <mergeCell ref="B26:M26"/>
    <mergeCell ref="B27:C27"/>
    <mergeCell ref="H27:M27"/>
    <mergeCell ref="W15:X15"/>
    <mergeCell ref="J15:K15"/>
    <mergeCell ref="U15:V15"/>
    <mergeCell ref="A19:B19"/>
    <mergeCell ref="A24:M24"/>
    <mergeCell ref="W11:X11"/>
    <mergeCell ref="X6:X8"/>
    <mergeCell ref="AA5:AA9"/>
    <mergeCell ref="U11:V11"/>
    <mergeCell ref="A14:B14"/>
    <mergeCell ref="U6:U8"/>
    <mergeCell ref="U5:V5"/>
    <mergeCell ref="V6:V8"/>
    <mergeCell ref="W6:W8"/>
    <mergeCell ref="W5:X5"/>
    <mergeCell ref="H6:H8"/>
    <mergeCell ref="H5:T5"/>
    <mergeCell ref="I6:I8"/>
    <mergeCell ref="J6:K8"/>
    <mergeCell ref="J11:K11"/>
    <mergeCell ref="L6:M8"/>
    <mergeCell ref="S6:S8"/>
    <mergeCell ref="T6:T8"/>
    <mergeCell ref="A5:A9"/>
    <mergeCell ref="B5:B9"/>
    <mergeCell ref="C5:C8"/>
    <mergeCell ref="D6:D8"/>
    <mergeCell ref="D5:G5"/>
    <mergeCell ref="F6:G8"/>
    <mergeCell ref="N6:N8"/>
    <mergeCell ref="O6:O8"/>
    <mergeCell ref="P6:P8"/>
    <mergeCell ref="Q6:Q8"/>
    <mergeCell ref="R6:R8"/>
  </mergeCell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9"/>
  <sheetViews>
    <sheetView workbookViewId="0">
      <selection activeCell="R17" sqref="R17"/>
    </sheetView>
  </sheetViews>
  <sheetFormatPr defaultColWidth="14.5703125" defaultRowHeight="12.75" x14ac:dyDescent="0.2"/>
  <cols>
    <col min="1" max="1" width="9" style="55" customWidth="1"/>
    <col min="2" max="2" width="40.28515625" style="55" customWidth="1"/>
    <col min="3" max="3" width="12.140625" style="55" customWidth="1"/>
    <col min="4" max="4" width="9" style="55" customWidth="1"/>
    <col min="5" max="5" width="13.5703125" style="55" customWidth="1"/>
    <col min="6" max="6" width="7.28515625" style="55" bestFit="1" customWidth="1"/>
    <col min="7" max="7" width="5.85546875" style="55" bestFit="1" customWidth="1"/>
    <col min="8" max="8" width="8.140625" style="55" bestFit="1" customWidth="1"/>
    <col min="9" max="9" width="4" style="55" bestFit="1" customWidth="1"/>
    <col min="10" max="11" width="5.85546875" style="55" bestFit="1" customWidth="1"/>
    <col min="12" max="30" width="9" style="55" customWidth="1"/>
    <col min="31" max="31" width="14.5703125" style="55" customWidth="1"/>
    <col min="32" max="16384" width="14.5703125" style="55"/>
  </cols>
  <sheetData>
    <row r="2" spans="1:11" x14ac:dyDescent="0.2">
      <c r="A2" s="288" t="s">
        <v>639</v>
      </c>
    </row>
    <row r="3" spans="1:11" x14ac:dyDescent="0.2">
      <c r="A3" s="289" t="s">
        <v>640</v>
      </c>
    </row>
    <row r="5" spans="1:11" x14ac:dyDescent="0.2">
      <c r="A5" s="170" t="s">
        <v>528</v>
      </c>
    </row>
    <row r="6" spans="1:11" x14ac:dyDescent="0.2">
      <c r="A6" s="170"/>
    </row>
    <row r="8" spans="1:11" ht="76.5" customHeight="1" x14ac:dyDescent="0.2">
      <c r="A8" s="481" t="s">
        <v>3</v>
      </c>
      <c r="B8" s="481" t="s">
        <v>487</v>
      </c>
      <c r="C8" s="171" t="s">
        <v>529</v>
      </c>
      <c r="D8" s="484" t="s">
        <v>530</v>
      </c>
      <c r="E8" s="485"/>
      <c r="F8" s="484" t="s">
        <v>531</v>
      </c>
      <c r="G8" s="485"/>
      <c r="H8" s="171" t="s">
        <v>532</v>
      </c>
      <c r="I8" s="484" t="s">
        <v>533</v>
      </c>
      <c r="J8" s="485"/>
      <c r="K8" s="481" t="s">
        <v>534</v>
      </c>
    </row>
    <row r="9" spans="1:11" x14ac:dyDescent="0.2">
      <c r="A9" s="482"/>
      <c r="B9" s="482"/>
      <c r="C9" s="481" t="s">
        <v>535</v>
      </c>
      <c r="D9" s="481" t="s">
        <v>25</v>
      </c>
      <c r="E9" s="481" t="s">
        <v>536</v>
      </c>
      <c r="F9" s="481" t="s">
        <v>25</v>
      </c>
      <c r="G9" s="481" t="s">
        <v>507</v>
      </c>
      <c r="H9" s="481" t="s">
        <v>511</v>
      </c>
      <c r="I9" s="481" t="s">
        <v>22</v>
      </c>
      <c r="J9" s="481" t="s">
        <v>507</v>
      </c>
      <c r="K9" s="482"/>
    </row>
    <row r="10" spans="1:11" x14ac:dyDescent="0.2">
      <c r="A10" s="483"/>
      <c r="B10" s="483"/>
      <c r="C10" s="483"/>
      <c r="D10" s="483"/>
      <c r="E10" s="483"/>
      <c r="F10" s="483"/>
      <c r="G10" s="483"/>
      <c r="H10" s="483"/>
      <c r="I10" s="483"/>
      <c r="J10" s="483"/>
      <c r="K10" s="483"/>
    </row>
    <row r="12" spans="1:11" x14ac:dyDescent="0.2">
      <c r="A12" s="289" t="s">
        <v>599</v>
      </c>
    </row>
    <row r="13" spans="1:11" x14ac:dyDescent="0.2">
      <c r="A13" s="545">
        <v>1</v>
      </c>
      <c r="B13" s="546" t="s">
        <v>537</v>
      </c>
      <c r="C13" s="547">
        <v>1.53</v>
      </c>
      <c r="D13" s="548"/>
      <c r="E13" s="549"/>
      <c r="F13" s="550">
        <v>43.56</v>
      </c>
      <c r="G13" s="549">
        <v>8</v>
      </c>
      <c r="H13" s="549">
        <v>95</v>
      </c>
      <c r="I13" s="549">
        <v>78</v>
      </c>
      <c r="J13" s="549">
        <v>1</v>
      </c>
      <c r="K13" s="548"/>
    </row>
    <row r="14" spans="1:11" x14ac:dyDescent="0.2">
      <c r="A14" s="551">
        <v>2</v>
      </c>
      <c r="B14" s="558" t="s">
        <v>691</v>
      </c>
      <c r="C14" s="552">
        <v>2.4500000000000002</v>
      </c>
      <c r="D14" s="553"/>
      <c r="E14" s="554"/>
      <c r="F14" s="555">
        <v>38.06</v>
      </c>
      <c r="G14" s="554">
        <v>5</v>
      </c>
      <c r="H14" s="554">
        <v>96</v>
      </c>
      <c r="I14" s="554">
        <v>78</v>
      </c>
      <c r="J14" s="554">
        <v>1</v>
      </c>
      <c r="K14" s="553"/>
    </row>
    <row r="15" spans="1:11" x14ac:dyDescent="0.2">
      <c r="A15" s="544" t="s">
        <v>678</v>
      </c>
      <c r="B15" s="528"/>
      <c r="C15" s="529"/>
      <c r="D15" s="530"/>
      <c r="E15" s="528"/>
      <c r="F15" s="530"/>
      <c r="G15" s="528"/>
      <c r="H15" s="528"/>
      <c r="I15" s="528"/>
      <c r="J15" s="528"/>
      <c r="K15" s="530"/>
    </row>
    <row r="16" spans="1:11" x14ac:dyDescent="0.2">
      <c r="A16" s="543"/>
      <c r="B16" s="528"/>
      <c r="C16" s="529"/>
      <c r="D16" s="530"/>
      <c r="E16" s="528"/>
      <c r="F16" s="530"/>
      <c r="G16" s="528"/>
      <c r="H16" s="528"/>
      <c r="I16" s="528"/>
      <c r="J16" s="528"/>
      <c r="K16" s="530"/>
    </row>
    <row r="17" spans="1:11" x14ac:dyDescent="0.2">
      <c r="A17" s="527" t="s">
        <v>38</v>
      </c>
      <c r="B17" s="528"/>
      <c r="C17" s="529"/>
      <c r="D17" s="530"/>
      <c r="E17" s="528"/>
      <c r="F17" s="530"/>
      <c r="G17" s="528"/>
      <c r="H17" s="528"/>
      <c r="I17" s="531"/>
      <c r="J17" s="528"/>
      <c r="K17" s="530"/>
    </row>
    <row r="18" spans="1:11" x14ac:dyDescent="0.2">
      <c r="A18" s="537">
        <v>1</v>
      </c>
      <c r="B18" s="538" t="s">
        <v>537</v>
      </c>
      <c r="C18" s="539">
        <v>8.9600000000000009</v>
      </c>
      <c r="D18" s="540">
        <v>100</v>
      </c>
      <c r="E18" s="541">
        <v>10</v>
      </c>
      <c r="F18" s="542">
        <v>40.1</v>
      </c>
      <c r="G18" s="540">
        <v>6</v>
      </c>
      <c r="H18" s="541">
        <v>75</v>
      </c>
      <c r="I18" s="541">
        <v>123</v>
      </c>
      <c r="J18" s="541">
        <v>1</v>
      </c>
      <c r="K18" s="540">
        <f>SUM(E18+G18+J18)</f>
        <v>17</v>
      </c>
    </row>
    <row r="19" spans="1:11" x14ac:dyDescent="0.2">
      <c r="A19" s="532">
        <v>2</v>
      </c>
      <c r="B19" s="559" t="s">
        <v>691</v>
      </c>
      <c r="C19" s="533">
        <v>8.99</v>
      </c>
      <c r="D19" s="534">
        <f>(C19*D18)/C18</f>
        <v>100.33482142857142</v>
      </c>
      <c r="E19" s="535">
        <v>10</v>
      </c>
      <c r="F19" s="536">
        <v>40.299999999999997</v>
      </c>
      <c r="G19" s="535">
        <v>6</v>
      </c>
      <c r="H19" s="535">
        <v>77</v>
      </c>
      <c r="I19" s="535">
        <v>131</v>
      </c>
      <c r="J19" s="535">
        <v>1</v>
      </c>
      <c r="K19" s="534">
        <f>SUM(E19+G19+J19)</f>
        <v>17</v>
      </c>
    </row>
    <row r="20" spans="1:11" x14ac:dyDescent="0.2">
      <c r="B20" s="109"/>
      <c r="C20" s="185"/>
      <c r="D20" s="183"/>
      <c r="E20" s="109"/>
      <c r="F20" s="183"/>
      <c r="G20" s="109"/>
      <c r="H20" s="109"/>
      <c r="I20" s="109"/>
      <c r="J20" s="109"/>
      <c r="K20" s="183"/>
    </row>
    <row r="21" spans="1:11" x14ac:dyDescent="0.2">
      <c r="A21" s="99" t="s">
        <v>42</v>
      </c>
      <c r="C21" s="179"/>
      <c r="D21" s="180"/>
      <c r="F21" s="180"/>
      <c r="K21" s="180"/>
    </row>
    <row r="22" spans="1:11" x14ac:dyDescent="0.2">
      <c r="A22" s="189">
        <v>1</v>
      </c>
      <c r="B22" s="190" t="s">
        <v>537</v>
      </c>
      <c r="C22" s="191">
        <f>(C18)</f>
        <v>8.9600000000000009</v>
      </c>
      <c r="D22" s="200">
        <v>100</v>
      </c>
      <c r="E22" s="192">
        <v>10</v>
      </c>
      <c r="F22" s="194">
        <f>F18</f>
        <v>40.1</v>
      </c>
      <c r="G22" s="192">
        <v>6</v>
      </c>
      <c r="H22" s="200">
        <f>H18</f>
        <v>75</v>
      </c>
      <c r="I22" s="200">
        <f>I18</f>
        <v>123</v>
      </c>
      <c r="J22" s="192">
        <v>1</v>
      </c>
      <c r="K22" s="200">
        <f>SUM(E22+G22+J22)</f>
        <v>17</v>
      </c>
    </row>
    <row r="23" spans="1:11" x14ac:dyDescent="0.2">
      <c r="A23" s="172">
        <v>2</v>
      </c>
      <c r="B23" s="560" t="s">
        <v>691</v>
      </c>
      <c r="C23" s="174">
        <f>(C19)</f>
        <v>8.99</v>
      </c>
      <c r="D23" s="175">
        <f>(C23*D22)/C22</f>
        <v>100.33482142857142</v>
      </c>
      <c r="E23" s="173">
        <v>10</v>
      </c>
      <c r="F23" s="197">
        <f>F19</f>
        <v>40.299999999999997</v>
      </c>
      <c r="G23" s="173">
        <v>6</v>
      </c>
      <c r="H23" s="175">
        <f>H19</f>
        <v>77</v>
      </c>
      <c r="I23" s="175">
        <f>I19</f>
        <v>131</v>
      </c>
      <c r="J23" s="173">
        <v>1</v>
      </c>
      <c r="K23" s="175">
        <f>SUM(E23+G23+J23)</f>
        <v>17</v>
      </c>
    </row>
    <row r="24" spans="1:11" x14ac:dyDescent="0.2">
      <c r="A24" s="181"/>
      <c r="B24" s="176"/>
      <c r="C24" s="177"/>
      <c r="D24" s="176"/>
      <c r="E24" s="176"/>
      <c r="F24" s="177"/>
      <c r="G24" s="176"/>
      <c r="H24" s="176"/>
      <c r="I24" s="178"/>
      <c r="J24" s="176"/>
      <c r="K24" s="177"/>
    </row>
    <row r="25" spans="1:11" x14ac:dyDescent="0.2">
      <c r="B25" s="182" t="s">
        <v>43</v>
      </c>
      <c r="C25" s="109"/>
      <c r="D25" s="183"/>
      <c r="E25" s="109"/>
      <c r="F25" s="109"/>
      <c r="G25" s="183"/>
      <c r="H25" s="109"/>
      <c r="I25" s="184"/>
      <c r="J25" s="109"/>
      <c r="K25" s="185"/>
    </row>
    <row r="26" spans="1:11" x14ac:dyDescent="0.2">
      <c r="B26" s="306" t="s">
        <v>356</v>
      </c>
      <c r="C26" s="486" t="s">
        <v>151</v>
      </c>
      <c r="D26" s="487"/>
      <c r="E26" s="486" t="s">
        <v>47</v>
      </c>
      <c r="F26" s="487"/>
    </row>
    <row r="27" spans="1:11" x14ac:dyDescent="0.2">
      <c r="A27" s="99"/>
      <c r="B27" s="172" t="s">
        <v>48</v>
      </c>
      <c r="C27" s="172"/>
      <c r="D27" s="172"/>
      <c r="E27" s="172"/>
      <c r="F27" s="172"/>
    </row>
    <row r="28" spans="1:11" x14ac:dyDescent="0.2">
      <c r="B28" s="173" t="s">
        <v>55</v>
      </c>
      <c r="C28" s="488">
        <v>3.7</v>
      </c>
      <c r="D28" s="489"/>
      <c r="E28" s="486">
        <v>1.8</v>
      </c>
      <c r="F28" s="490"/>
      <c r="G28" s="109"/>
      <c r="H28" s="109"/>
      <c r="I28" s="184"/>
      <c r="J28" s="109"/>
      <c r="K28" s="185"/>
    </row>
    <row r="29" spans="1:11" x14ac:dyDescent="0.2">
      <c r="B29" s="173" t="s">
        <v>516</v>
      </c>
      <c r="C29" s="491" t="s">
        <v>442</v>
      </c>
      <c r="D29" s="489"/>
      <c r="E29" s="492" t="s">
        <v>641</v>
      </c>
      <c r="F29" s="490"/>
      <c r="G29" s="109"/>
      <c r="H29" s="109"/>
      <c r="I29" s="184"/>
      <c r="J29" s="109"/>
      <c r="K29" s="185"/>
    </row>
    <row r="30" spans="1:11" x14ac:dyDescent="0.2">
      <c r="B30" s="173" t="s">
        <v>56</v>
      </c>
      <c r="C30" s="488">
        <v>7.2</v>
      </c>
      <c r="D30" s="489"/>
      <c r="E30" s="486">
        <v>5.9</v>
      </c>
      <c r="F30" s="490"/>
      <c r="G30" s="109"/>
      <c r="H30" s="109"/>
      <c r="I30" s="184"/>
      <c r="J30" s="109"/>
      <c r="K30" s="185"/>
    </row>
    <row r="31" spans="1:11" x14ac:dyDescent="0.2">
      <c r="B31" s="173" t="s">
        <v>539</v>
      </c>
      <c r="C31" s="486">
        <v>99</v>
      </c>
      <c r="D31" s="487"/>
      <c r="E31" s="486">
        <v>98</v>
      </c>
      <c r="F31" s="490"/>
      <c r="G31" s="183"/>
      <c r="H31" s="109"/>
      <c r="I31" s="184"/>
      <c r="J31" s="109"/>
      <c r="K31" s="185"/>
    </row>
    <row r="32" spans="1:11" x14ac:dyDescent="0.2">
      <c r="B32" s="173" t="s">
        <v>540</v>
      </c>
      <c r="C32" s="486">
        <v>127</v>
      </c>
      <c r="D32" s="487"/>
      <c r="E32" s="486">
        <v>143</v>
      </c>
      <c r="F32" s="490"/>
    </row>
    <row r="33" spans="2:8" x14ac:dyDescent="0.2">
      <c r="B33" s="291" t="s">
        <v>545</v>
      </c>
      <c r="C33" s="486" t="s">
        <v>541</v>
      </c>
      <c r="D33" s="490"/>
      <c r="E33" s="490"/>
      <c r="F33" s="487"/>
    </row>
    <row r="34" spans="2:8" x14ac:dyDescent="0.2">
      <c r="B34" s="173" t="s">
        <v>63</v>
      </c>
      <c r="C34" s="291" t="s">
        <v>110</v>
      </c>
      <c r="D34" s="173"/>
      <c r="E34" s="291" t="s">
        <v>174</v>
      </c>
      <c r="F34" s="188"/>
      <c r="G34" s="167"/>
      <c r="H34" s="167"/>
    </row>
    <row r="35" spans="2:8" x14ac:dyDescent="0.2">
      <c r="B35" s="49" t="s">
        <v>15</v>
      </c>
      <c r="C35" s="272" t="s">
        <v>643</v>
      </c>
      <c r="D35" s="40"/>
      <c r="E35" s="272" t="s">
        <v>642</v>
      </c>
      <c r="F35" s="40"/>
      <c r="G35" s="166"/>
      <c r="H35" s="166"/>
    </row>
    <row r="36" spans="2:8" x14ac:dyDescent="0.2">
      <c r="B36" s="56" t="s">
        <v>74</v>
      </c>
      <c r="C36" s="168"/>
      <c r="D36" s="169"/>
      <c r="E36" s="169"/>
      <c r="F36" s="169"/>
      <c r="G36" s="169"/>
      <c r="H36" s="169"/>
    </row>
    <row r="37" spans="2:8" x14ac:dyDescent="0.2">
      <c r="B37" s="49" t="s">
        <v>75</v>
      </c>
      <c r="C37" s="272" t="s">
        <v>110</v>
      </c>
      <c r="D37" s="272" t="s">
        <v>78</v>
      </c>
      <c r="E37" s="272" t="s">
        <v>174</v>
      </c>
      <c r="F37" s="272" t="s">
        <v>78</v>
      </c>
      <c r="G37" s="166"/>
      <c r="H37" s="166"/>
    </row>
    <row r="38" spans="2:8" x14ac:dyDescent="0.2">
      <c r="B38" s="49" t="s">
        <v>79</v>
      </c>
      <c r="C38" s="40"/>
      <c r="D38" s="40"/>
      <c r="E38" s="40"/>
      <c r="F38" s="40"/>
      <c r="G38" s="166"/>
      <c r="H38" s="166"/>
    </row>
    <row r="39" spans="2:8" x14ac:dyDescent="0.2">
      <c r="B39" s="49"/>
      <c r="C39" s="40"/>
      <c r="D39" s="40"/>
      <c r="E39" s="40"/>
      <c r="F39" s="40"/>
      <c r="G39" s="166"/>
      <c r="H39" s="166"/>
    </row>
  </sheetData>
  <mergeCells count="27">
    <mergeCell ref="C32:D32"/>
    <mergeCell ref="E32:F32"/>
    <mergeCell ref="C33:F33"/>
    <mergeCell ref="C29:D29"/>
    <mergeCell ref="E29:F29"/>
    <mergeCell ref="E30:F30"/>
    <mergeCell ref="C30:D30"/>
    <mergeCell ref="C31:D31"/>
    <mergeCell ref="E31:F31"/>
    <mergeCell ref="F8:G8"/>
    <mergeCell ref="I8:J8"/>
    <mergeCell ref="K8:K10"/>
    <mergeCell ref="C26:D26"/>
    <mergeCell ref="C28:D28"/>
    <mergeCell ref="E26:F26"/>
    <mergeCell ref="E28:F28"/>
    <mergeCell ref="F9:F10"/>
    <mergeCell ref="G9:G10"/>
    <mergeCell ref="H9:H10"/>
    <mergeCell ref="I9:I10"/>
    <mergeCell ref="J9:J10"/>
    <mergeCell ref="A8:A10"/>
    <mergeCell ref="B8:B10"/>
    <mergeCell ref="C9:C10"/>
    <mergeCell ref="D9:D10"/>
    <mergeCell ref="D8:E8"/>
    <mergeCell ref="E9:E10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63"/>
  <sheetViews>
    <sheetView workbookViewId="0">
      <pane ySplit="10" topLeftCell="A11" activePane="bottomLeft" state="frozen"/>
      <selection pane="bottomLeft" activeCell="B31" sqref="B31"/>
    </sheetView>
  </sheetViews>
  <sheetFormatPr defaultColWidth="14.5703125" defaultRowHeight="15" x14ac:dyDescent="0.25"/>
  <cols>
    <col min="1" max="1" width="4.28515625" customWidth="1"/>
    <col min="2" max="2" width="30.140625" customWidth="1"/>
    <col min="3" max="3" width="9.140625" bestFit="1" customWidth="1"/>
    <col min="4" max="4" width="17" bestFit="1" customWidth="1"/>
    <col min="5" max="5" width="9.140625" bestFit="1" customWidth="1"/>
    <col min="6" max="6" width="19.7109375" bestFit="1" customWidth="1"/>
    <col min="7" max="7" width="10.7109375" bestFit="1" customWidth="1"/>
    <col min="8" max="8" width="23.85546875" bestFit="1" customWidth="1"/>
    <col min="9" max="9" width="8.5703125" bestFit="1" customWidth="1"/>
    <col min="10" max="10" width="4.5703125" bestFit="1" customWidth="1"/>
    <col min="11" max="11" width="5.85546875" bestFit="1" customWidth="1"/>
    <col min="12" max="12" width="4.42578125" bestFit="1" customWidth="1"/>
    <col min="13" max="13" width="5.85546875" bestFit="1" customWidth="1"/>
    <col min="14" max="14" width="5" bestFit="1" customWidth="1"/>
    <col min="15" max="15" width="5.85546875" bestFit="1" customWidth="1"/>
    <col min="16" max="16" width="8" bestFit="1" customWidth="1"/>
    <col min="17" max="17" width="8.42578125" bestFit="1" customWidth="1"/>
    <col min="18" max="18" width="8.7109375" bestFit="1" customWidth="1"/>
    <col min="19" max="19" width="4.42578125" bestFit="1" customWidth="1"/>
    <col min="20" max="20" width="5.85546875" bestFit="1" customWidth="1"/>
    <col min="21" max="21" width="9.85546875" bestFit="1" customWidth="1"/>
    <col min="22" max="30" width="9" customWidth="1"/>
    <col min="31" max="31" width="14.5703125" customWidth="1"/>
  </cols>
  <sheetData>
    <row r="2" spans="1:21" x14ac:dyDescent="0.25">
      <c r="B2" s="2" t="s">
        <v>0</v>
      </c>
    </row>
    <row r="3" spans="1:21" x14ac:dyDescent="0.25">
      <c r="B3" s="1" t="s">
        <v>1</v>
      </c>
    </row>
    <row r="4" spans="1:21" x14ac:dyDescent="0.25">
      <c r="B4" s="269" t="s">
        <v>560</v>
      </c>
    </row>
    <row r="5" spans="1:21" x14ac:dyDescent="0.25">
      <c r="B5" s="270" t="s">
        <v>561</v>
      </c>
    </row>
    <row r="6" spans="1:21" ht="15.75" customHeight="1" x14ac:dyDescent="0.25">
      <c r="A6" s="3" t="s">
        <v>2</v>
      </c>
    </row>
    <row r="8" spans="1:21" ht="76.5" customHeight="1" x14ac:dyDescent="0.25">
      <c r="A8" s="389" t="s">
        <v>3</v>
      </c>
      <c r="B8" s="389" t="s">
        <v>4</v>
      </c>
      <c r="C8" s="389" t="s">
        <v>5</v>
      </c>
      <c r="D8" s="389"/>
      <c r="E8" s="389"/>
      <c r="F8" s="5" t="s">
        <v>6</v>
      </c>
      <c r="G8" s="15" t="s">
        <v>7</v>
      </c>
      <c r="H8" s="5" t="s">
        <v>8</v>
      </c>
      <c r="I8" s="5" t="s">
        <v>9</v>
      </c>
      <c r="J8" s="389" t="s">
        <v>10</v>
      </c>
      <c r="K8" s="389"/>
      <c r="L8" s="389" t="s">
        <v>11</v>
      </c>
      <c r="M8" s="389"/>
      <c r="N8" s="389" t="s">
        <v>12</v>
      </c>
      <c r="O8" s="389"/>
      <c r="P8" s="5" t="s">
        <v>13</v>
      </c>
      <c r="Q8" s="5" t="s">
        <v>14</v>
      </c>
      <c r="R8" s="5" t="s">
        <v>15</v>
      </c>
      <c r="S8" s="389" t="s">
        <v>16</v>
      </c>
      <c r="T8" s="389"/>
      <c r="U8" s="391" t="s">
        <v>17</v>
      </c>
    </row>
    <row r="9" spans="1:21" ht="25.5" customHeight="1" x14ac:dyDescent="0.25">
      <c r="A9" s="389"/>
      <c r="B9" s="389"/>
      <c r="C9" s="5" t="s">
        <v>18</v>
      </c>
      <c r="D9" s="5" t="s">
        <v>19</v>
      </c>
      <c r="E9" s="5" t="s">
        <v>20</v>
      </c>
      <c r="F9" s="5" t="s">
        <v>21</v>
      </c>
      <c r="G9" s="5" t="s">
        <v>20</v>
      </c>
      <c r="H9" s="5" t="s">
        <v>22</v>
      </c>
      <c r="I9" s="5" t="s">
        <v>23</v>
      </c>
      <c r="J9" s="5" t="s">
        <v>24</v>
      </c>
      <c r="K9" s="5" t="s">
        <v>20</v>
      </c>
      <c r="L9" s="5" t="s">
        <v>25</v>
      </c>
      <c r="M9" s="6" t="s">
        <v>20</v>
      </c>
      <c r="N9" s="6" t="s">
        <v>26</v>
      </c>
      <c r="O9" s="6" t="s">
        <v>20</v>
      </c>
      <c r="P9" s="5" t="s">
        <v>27</v>
      </c>
      <c r="Q9" s="5" t="s">
        <v>28</v>
      </c>
      <c r="R9" s="5" t="s">
        <v>29</v>
      </c>
      <c r="S9" s="5" t="s">
        <v>25</v>
      </c>
      <c r="T9" s="5" t="s">
        <v>20</v>
      </c>
      <c r="U9" s="391"/>
    </row>
    <row r="10" spans="1:2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7"/>
      <c r="N10" s="7"/>
      <c r="O10" s="7"/>
      <c r="P10" s="4"/>
      <c r="Q10" s="4"/>
      <c r="R10" s="4"/>
      <c r="S10" s="4"/>
      <c r="T10" s="4"/>
      <c r="U10" s="8"/>
    </row>
    <row r="11" spans="1:21" x14ac:dyDescent="0.25">
      <c r="A11" s="23" t="s">
        <v>30</v>
      </c>
    </row>
    <row r="12" spans="1:21" x14ac:dyDescent="0.25">
      <c r="A12" s="26">
        <v>1</v>
      </c>
      <c r="B12" s="57" t="s">
        <v>31</v>
      </c>
      <c r="C12" s="58">
        <v>10.48</v>
      </c>
      <c r="D12" s="58">
        <v>100</v>
      </c>
      <c r="E12" s="58">
        <v>10</v>
      </c>
      <c r="F12" s="58">
        <v>9</v>
      </c>
      <c r="G12" s="58">
        <v>9</v>
      </c>
      <c r="H12" s="58">
        <v>139</v>
      </c>
      <c r="I12" s="58">
        <v>223</v>
      </c>
      <c r="J12" s="62">
        <v>779</v>
      </c>
      <c r="K12" s="58">
        <v>9</v>
      </c>
      <c r="L12" s="61">
        <v>9.17</v>
      </c>
      <c r="M12" s="58">
        <v>3</v>
      </c>
      <c r="N12" s="58">
        <v>28.2</v>
      </c>
      <c r="O12" s="58">
        <v>2</v>
      </c>
      <c r="P12" s="58">
        <v>229</v>
      </c>
      <c r="Q12" s="58" t="s">
        <v>32</v>
      </c>
      <c r="R12" s="58" t="s">
        <v>32</v>
      </c>
      <c r="S12" s="61">
        <v>62.92</v>
      </c>
      <c r="T12" s="58">
        <v>4</v>
      </c>
      <c r="U12" s="59">
        <f>SUM(E12+F12+K12+M12+O12+T12)</f>
        <v>37</v>
      </c>
    </row>
    <row r="13" spans="1:21" x14ac:dyDescent="0.25">
      <c r="A13" s="10">
        <v>2</v>
      </c>
      <c r="B13" s="355" t="s">
        <v>685</v>
      </c>
      <c r="C13" s="11">
        <v>12.83</v>
      </c>
      <c r="D13" s="12">
        <f>(C13*D12)/C12</f>
        <v>122.4236641221374</v>
      </c>
      <c r="E13" s="11">
        <v>14</v>
      </c>
      <c r="F13" s="11">
        <v>9</v>
      </c>
      <c r="G13" s="11">
        <v>9</v>
      </c>
      <c r="H13" s="11">
        <v>136</v>
      </c>
      <c r="I13" s="11">
        <v>223</v>
      </c>
      <c r="J13" s="12">
        <v>782</v>
      </c>
      <c r="K13" s="11">
        <v>9</v>
      </c>
      <c r="L13" s="14">
        <v>9.14</v>
      </c>
      <c r="M13" s="11">
        <v>3</v>
      </c>
      <c r="N13" s="11">
        <v>31.1</v>
      </c>
      <c r="O13" s="11">
        <v>3</v>
      </c>
      <c r="P13" s="11">
        <v>243</v>
      </c>
      <c r="Q13" s="11" t="s">
        <v>32</v>
      </c>
      <c r="R13" s="11" t="s">
        <v>32</v>
      </c>
      <c r="S13" s="14">
        <v>63.65</v>
      </c>
      <c r="T13" s="11">
        <v>5</v>
      </c>
      <c r="U13" s="33">
        <f>SUM(E13+F13+K13+M13+O13+T13)</f>
        <v>43</v>
      </c>
    </row>
    <row r="14" spans="1:21" x14ac:dyDescent="0.25">
      <c r="A14" s="10">
        <v>3</v>
      </c>
      <c r="B14" s="9" t="s">
        <v>33</v>
      </c>
      <c r="C14" s="11">
        <v>11.91</v>
      </c>
      <c r="D14" s="12">
        <f>(C14*D13)/C13</f>
        <v>113.64503816793894</v>
      </c>
      <c r="E14" s="11">
        <v>12</v>
      </c>
      <c r="F14" s="11">
        <v>9</v>
      </c>
      <c r="G14" s="11">
        <v>5</v>
      </c>
      <c r="H14" s="11">
        <v>140</v>
      </c>
      <c r="I14" s="11">
        <v>223</v>
      </c>
      <c r="J14" s="12">
        <v>787</v>
      </c>
      <c r="K14" s="11">
        <v>9</v>
      </c>
      <c r="L14" s="14">
        <v>8.7799999999999994</v>
      </c>
      <c r="M14" s="11">
        <v>2</v>
      </c>
      <c r="N14" s="14">
        <v>28</v>
      </c>
      <c r="O14" s="11">
        <v>2</v>
      </c>
      <c r="P14" s="11">
        <v>250</v>
      </c>
      <c r="Q14" s="11" t="s">
        <v>32</v>
      </c>
      <c r="R14" s="11" t="s">
        <v>32</v>
      </c>
      <c r="S14" s="14">
        <v>63.8</v>
      </c>
      <c r="T14" s="11">
        <v>5</v>
      </c>
      <c r="U14" s="33">
        <f>SUM(E14+F14+K14+M14+O14+T14)</f>
        <v>39</v>
      </c>
    </row>
    <row r="15" spans="1:21" x14ac:dyDescent="0.25">
      <c r="A15" s="10">
        <v>4</v>
      </c>
      <c r="B15" s="9" t="s">
        <v>34</v>
      </c>
      <c r="C15" s="11">
        <v>12.13</v>
      </c>
      <c r="D15" s="12">
        <f>(C15*D14)/C14</f>
        <v>115.7442748091603</v>
      </c>
      <c r="E15" s="11">
        <v>14</v>
      </c>
      <c r="F15" s="11">
        <v>9</v>
      </c>
      <c r="G15" s="11">
        <v>7</v>
      </c>
      <c r="H15" s="11">
        <v>139</v>
      </c>
      <c r="I15" s="11">
        <v>223</v>
      </c>
      <c r="J15" s="12">
        <v>765</v>
      </c>
      <c r="K15" s="11">
        <v>9</v>
      </c>
      <c r="L15" s="14">
        <v>8.4600000000000009</v>
      </c>
      <c r="M15" s="11">
        <v>2</v>
      </c>
      <c r="N15" s="11">
        <v>31.8</v>
      </c>
      <c r="O15" s="11">
        <v>3</v>
      </c>
      <c r="P15" s="11">
        <v>217</v>
      </c>
      <c r="Q15" s="11" t="s">
        <v>32</v>
      </c>
      <c r="R15" s="11" t="s">
        <v>32</v>
      </c>
      <c r="S15" s="14">
        <v>63.05</v>
      </c>
      <c r="T15" s="11">
        <v>5</v>
      </c>
      <c r="U15" s="33">
        <f>SUM(E15+F15+K15+M15+O15+T15)</f>
        <v>42</v>
      </c>
    </row>
    <row r="16" spans="1:21" x14ac:dyDescent="0.25">
      <c r="J16" s="19"/>
    </row>
    <row r="17" spans="1:21" x14ac:dyDescent="0.25">
      <c r="A17" s="23" t="s">
        <v>35</v>
      </c>
      <c r="J17" s="19"/>
    </row>
    <row r="18" spans="1:21" x14ac:dyDescent="0.25">
      <c r="A18" s="26">
        <v>1</v>
      </c>
      <c r="B18" s="57" t="s">
        <v>31</v>
      </c>
      <c r="C18" s="60">
        <v>7.56</v>
      </c>
      <c r="D18" s="58">
        <v>100</v>
      </c>
      <c r="E18" s="58">
        <v>10</v>
      </c>
      <c r="F18" s="58">
        <v>8</v>
      </c>
      <c r="G18" s="58">
        <v>9</v>
      </c>
      <c r="H18" s="58">
        <v>135</v>
      </c>
      <c r="I18" s="58">
        <v>217</v>
      </c>
      <c r="J18" s="62">
        <v>770</v>
      </c>
      <c r="K18" s="58">
        <v>9</v>
      </c>
      <c r="L18" s="61">
        <v>9.31</v>
      </c>
      <c r="M18" s="58">
        <v>3</v>
      </c>
      <c r="N18" s="61">
        <v>36.9</v>
      </c>
      <c r="O18" s="58">
        <v>5</v>
      </c>
      <c r="P18" s="58">
        <v>220</v>
      </c>
      <c r="Q18" s="58" t="s">
        <v>36</v>
      </c>
      <c r="R18" s="58" t="s">
        <v>37</v>
      </c>
      <c r="S18" s="61">
        <v>61.1</v>
      </c>
      <c r="T18" s="58">
        <v>3</v>
      </c>
      <c r="U18" s="59">
        <f>SUM(E18+F18+K18+M18+O18+T18)</f>
        <v>38</v>
      </c>
    </row>
    <row r="19" spans="1:21" x14ac:dyDescent="0.25">
      <c r="A19" s="10">
        <v>2</v>
      </c>
      <c r="B19" s="355" t="s">
        <v>685</v>
      </c>
      <c r="C19" s="13">
        <v>8.56</v>
      </c>
      <c r="D19" s="12">
        <f>(C19*D18)/C18</f>
        <v>113.22751322751323</v>
      </c>
      <c r="E19" s="11">
        <v>12</v>
      </c>
      <c r="F19" s="11">
        <v>8</v>
      </c>
      <c r="G19" s="11">
        <v>9</v>
      </c>
      <c r="H19" s="11">
        <v>137</v>
      </c>
      <c r="I19" s="11">
        <v>217</v>
      </c>
      <c r="J19" s="12">
        <v>768</v>
      </c>
      <c r="K19" s="11">
        <v>9</v>
      </c>
      <c r="L19" s="14">
        <v>9.07</v>
      </c>
      <c r="M19" s="11">
        <v>3</v>
      </c>
      <c r="N19" s="14">
        <v>35.5</v>
      </c>
      <c r="O19" s="11">
        <v>5</v>
      </c>
      <c r="P19" s="11">
        <v>215</v>
      </c>
      <c r="Q19" s="11" t="s">
        <v>36</v>
      </c>
      <c r="R19" s="11" t="s">
        <v>37</v>
      </c>
      <c r="S19" s="14">
        <v>61.55</v>
      </c>
      <c r="T19" s="11">
        <v>3</v>
      </c>
      <c r="U19" s="33">
        <f>SUM(E19+F19+K19+M19+O19+T19)</f>
        <v>40</v>
      </c>
    </row>
    <row r="20" spans="1:21" x14ac:dyDescent="0.25">
      <c r="A20" s="10">
        <v>3</v>
      </c>
      <c r="B20" s="9" t="s">
        <v>33</v>
      </c>
      <c r="C20" s="13">
        <v>8.42</v>
      </c>
      <c r="D20" s="12">
        <f>(C20*D19)/C19</f>
        <v>111.37566137566137</v>
      </c>
      <c r="E20" s="11">
        <v>12</v>
      </c>
      <c r="F20" s="11">
        <v>8</v>
      </c>
      <c r="G20" s="11">
        <v>9</v>
      </c>
      <c r="H20" s="11">
        <v>131</v>
      </c>
      <c r="I20" s="11">
        <v>217</v>
      </c>
      <c r="J20" s="12">
        <v>753</v>
      </c>
      <c r="K20" s="11">
        <v>9</v>
      </c>
      <c r="L20" s="14">
        <v>9.56</v>
      </c>
      <c r="M20" s="11">
        <v>3</v>
      </c>
      <c r="N20" s="14">
        <v>38.700000000000003</v>
      </c>
      <c r="O20" s="11">
        <v>6</v>
      </c>
      <c r="P20" s="11">
        <v>251</v>
      </c>
      <c r="Q20" s="11" t="s">
        <v>36</v>
      </c>
      <c r="R20" s="11" t="s">
        <v>37</v>
      </c>
      <c r="S20" s="14">
        <v>61.36</v>
      </c>
      <c r="T20" s="11">
        <v>3</v>
      </c>
      <c r="U20" s="33">
        <f>SUM(E20+F20+K20+M20+O20+T20)</f>
        <v>41</v>
      </c>
    </row>
    <row r="21" spans="1:21" x14ac:dyDescent="0.25">
      <c r="A21" s="10">
        <v>4</v>
      </c>
      <c r="B21" s="9" t="s">
        <v>34</v>
      </c>
      <c r="C21" s="13">
        <v>9.11</v>
      </c>
      <c r="D21" s="12">
        <f>(C21*D20)/C20</f>
        <v>120.50264550264549</v>
      </c>
      <c r="E21" s="11">
        <v>14</v>
      </c>
      <c r="F21" s="11">
        <v>8</v>
      </c>
      <c r="G21" s="11">
        <v>9</v>
      </c>
      <c r="H21" s="11">
        <v>136</v>
      </c>
      <c r="I21" s="11">
        <v>217</v>
      </c>
      <c r="J21" s="12">
        <v>754</v>
      </c>
      <c r="K21" s="11">
        <v>9</v>
      </c>
      <c r="L21" s="14">
        <v>8.7799999999999994</v>
      </c>
      <c r="M21" s="11">
        <v>2</v>
      </c>
      <c r="N21" s="11">
        <v>38.700000000000003</v>
      </c>
      <c r="O21" s="11">
        <v>6</v>
      </c>
      <c r="P21" s="11">
        <v>229</v>
      </c>
      <c r="Q21" s="11" t="s">
        <v>36</v>
      </c>
      <c r="R21" s="11" t="s">
        <v>37</v>
      </c>
      <c r="S21" s="14">
        <v>61.68</v>
      </c>
      <c r="T21" s="11">
        <v>3</v>
      </c>
      <c r="U21" s="33">
        <f>SUM(E21+F21+K21+M21+O21+T21)</f>
        <v>42</v>
      </c>
    </row>
    <row r="22" spans="1:21" x14ac:dyDescent="0.25">
      <c r="J22" s="19"/>
    </row>
    <row r="23" spans="1:21" x14ac:dyDescent="0.25">
      <c r="A23" s="16" t="s">
        <v>38</v>
      </c>
      <c r="J23" s="19"/>
    </row>
    <row r="24" spans="1:21" x14ac:dyDescent="0.25">
      <c r="A24" s="26">
        <v>1</v>
      </c>
      <c r="B24" s="57" t="s">
        <v>31</v>
      </c>
      <c r="C24" s="60">
        <v>8.58</v>
      </c>
      <c r="D24" s="58">
        <v>100</v>
      </c>
      <c r="E24" s="58">
        <v>10</v>
      </c>
      <c r="F24" s="58">
        <v>9</v>
      </c>
      <c r="G24" s="58">
        <v>9</v>
      </c>
      <c r="H24" s="58">
        <v>125</v>
      </c>
      <c r="I24" s="58">
        <v>214</v>
      </c>
      <c r="J24" s="62">
        <v>736</v>
      </c>
      <c r="K24" s="58">
        <v>9</v>
      </c>
      <c r="L24" s="61">
        <v>8.9499999999999993</v>
      </c>
      <c r="M24" s="58">
        <v>3</v>
      </c>
      <c r="N24" s="61">
        <v>31</v>
      </c>
      <c r="O24" s="58">
        <v>3</v>
      </c>
      <c r="P24" s="58">
        <v>282</v>
      </c>
      <c r="Q24" s="74" t="s">
        <v>39</v>
      </c>
      <c r="R24" s="74" t="s">
        <v>40</v>
      </c>
      <c r="S24" s="61">
        <v>61.77</v>
      </c>
      <c r="T24" s="58">
        <v>3</v>
      </c>
      <c r="U24" s="59">
        <f>SUM(E24+F24+K24+M24+O24+T24)</f>
        <v>37</v>
      </c>
    </row>
    <row r="25" spans="1:21" x14ac:dyDescent="0.25">
      <c r="A25" s="10">
        <v>2</v>
      </c>
      <c r="B25" s="355" t="s">
        <v>685</v>
      </c>
      <c r="C25" s="13">
        <v>7.79</v>
      </c>
      <c r="D25" s="12">
        <f>(C25*D24)/C24</f>
        <v>90.792540792540791</v>
      </c>
      <c r="E25" s="11">
        <v>8</v>
      </c>
      <c r="F25" s="11">
        <v>9</v>
      </c>
      <c r="G25" s="11">
        <v>9</v>
      </c>
      <c r="H25" s="11">
        <v>125</v>
      </c>
      <c r="I25" s="11">
        <v>215</v>
      </c>
      <c r="J25" s="12">
        <v>717</v>
      </c>
      <c r="K25" s="11">
        <v>8</v>
      </c>
      <c r="L25" s="14">
        <v>9.85</v>
      </c>
      <c r="M25" s="11">
        <v>3</v>
      </c>
      <c r="N25" s="14">
        <v>33</v>
      </c>
      <c r="O25" s="11">
        <v>4</v>
      </c>
      <c r="P25" s="11">
        <v>188</v>
      </c>
      <c r="Q25" s="105" t="s">
        <v>41</v>
      </c>
      <c r="R25" s="105" t="s">
        <v>40</v>
      </c>
      <c r="S25" s="14">
        <v>60.41</v>
      </c>
      <c r="T25" s="11">
        <v>2</v>
      </c>
      <c r="U25" s="33">
        <f>SUM(E25+F25+K25+M25+O25+T25)</f>
        <v>34</v>
      </c>
    </row>
    <row r="26" spans="1:21" x14ac:dyDescent="0.25">
      <c r="A26" s="10">
        <v>3</v>
      </c>
      <c r="B26" s="9" t="s">
        <v>33</v>
      </c>
      <c r="C26" s="13">
        <v>7.4</v>
      </c>
      <c r="D26" s="12">
        <f>(C26*D25)/C25</f>
        <v>86.247086247086244</v>
      </c>
      <c r="E26" s="11">
        <v>8</v>
      </c>
      <c r="F26" s="11">
        <v>9</v>
      </c>
      <c r="G26" s="11">
        <v>9</v>
      </c>
      <c r="H26" s="11">
        <v>134</v>
      </c>
      <c r="I26" s="11">
        <v>214</v>
      </c>
      <c r="J26" s="12">
        <v>727</v>
      </c>
      <c r="K26" s="11">
        <v>8</v>
      </c>
      <c r="L26" s="14">
        <v>10.27</v>
      </c>
      <c r="M26" s="11">
        <v>4</v>
      </c>
      <c r="N26" s="14">
        <v>41</v>
      </c>
      <c r="O26" s="11">
        <v>7</v>
      </c>
      <c r="P26" s="11">
        <v>189</v>
      </c>
      <c r="Q26" s="105" t="s">
        <v>39</v>
      </c>
      <c r="R26" s="105" t="s">
        <v>40</v>
      </c>
      <c r="S26" s="14">
        <v>59.59</v>
      </c>
      <c r="T26" s="11">
        <v>1</v>
      </c>
      <c r="U26" s="33">
        <f>SUM(E26+F26+K26+M26+O26+T26)</f>
        <v>37</v>
      </c>
    </row>
    <row r="27" spans="1:21" x14ac:dyDescent="0.25">
      <c r="A27" s="10">
        <v>4</v>
      </c>
      <c r="B27" s="9" t="s">
        <v>34</v>
      </c>
      <c r="C27" s="13">
        <v>8.42</v>
      </c>
      <c r="D27" s="12">
        <f>(C27*D26)/C26</f>
        <v>98.135198135198124</v>
      </c>
      <c r="E27" s="11">
        <v>10</v>
      </c>
      <c r="F27" s="11">
        <v>9</v>
      </c>
      <c r="G27" s="11">
        <v>9</v>
      </c>
      <c r="H27" s="11">
        <v>134</v>
      </c>
      <c r="I27" s="11">
        <v>214</v>
      </c>
      <c r="J27" s="12">
        <v>725</v>
      </c>
      <c r="K27" s="11">
        <v>8</v>
      </c>
      <c r="L27" s="14">
        <v>9.23</v>
      </c>
      <c r="M27" s="11">
        <v>3</v>
      </c>
      <c r="N27" s="14">
        <v>42</v>
      </c>
      <c r="O27" s="11">
        <v>7</v>
      </c>
      <c r="P27" s="11">
        <v>187</v>
      </c>
      <c r="Q27" s="105" t="s">
        <v>39</v>
      </c>
      <c r="R27" s="105" t="s">
        <v>40</v>
      </c>
      <c r="S27" s="14">
        <v>60.88</v>
      </c>
      <c r="T27" s="11">
        <v>2</v>
      </c>
      <c r="U27" s="33">
        <f>SUM(E27+F27+K27+M27+O27+T27)</f>
        <v>39</v>
      </c>
    </row>
    <row r="29" spans="1:21" x14ac:dyDescent="0.25">
      <c r="A29" s="16" t="s">
        <v>42</v>
      </c>
    </row>
    <row r="30" spans="1:21" x14ac:dyDescent="0.25">
      <c r="A30" s="26">
        <v>1</v>
      </c>
      <c r="B30" s="57" t="s">
        <v>31</v>
      </c>
      <c r="C30" s="60">
        <f>SUM(C12+C18+C24)/3</f>
        <v>8.8733333333333331</v>
      </c>
      <c r="D30" s="58">
        <v>100</v>
      </c>
      <c r="E30" s="58">
        <v>10</v>
      </c>
      <c r="F30" s="62">
        <f t="shared" ref="F30:J33" si="0">SUM(F12+F18+F24)/3</f>
        <v>8.6666666666666661</v>
      </c>
      <c r="G30" s="62">
        <f t="shared" si="0"/>
        <v>9</v>
      </c>
      <c r="H30" s="62">
        <f t="shared" si="0"/>
        <v>133</v>
      </c>
      <c r="I30" s="63">
        <f t="shared" si="0"/>
        <v>218</v>
      </c>
      <c r="J30" s="63">
        <f t="shared" si="0"/>
        <v>761.66666666666663</v>
      </c>
      <c r="K30" s="58">
        <v>9</v>
      </c>
      <c r="L30" s="68">
        <f>SUM(L12+L18+L24)/3</f>
        <v>9.1433333333333326</v>
      </c>
      <c r="M30" s="58">
        <v>3</v>
      </c>
      <c r="N30" s="61">
        <f>SUM(N12+N18+N24)/3</f>
        <v>32.033333333333331</v>
      </c>
      <c r="O30" s="58">
        <v>4</v>
      </c>
      <c r="P30" s="62">
        <f>SUM(P12+P18+P24)/3</f>
        <v>243.66666666666666</v>
      </c>
      <c r="Q30" s="62"/>
      <c r="R30" s="62"/>
      <c r="S30" s="68">
        <f>SUM(S12+S18+S24)/3</f>
        <v>61.930000000000007</v>
      </c>
      <c r="T30" s="58">
        <v>3</v>
      </c>
      <c r="U30" s="64">
        <f>SUM(E30+F30+K30+M30+O30+T30)</f>
        <v>37.666666666666664</v>
      </c>
    </row>
    <row r="31" spans="1:21" x14ac:dyDescent="0.25">
      <c r="A31" s="10">
        <v>2</v>
      </c>
      <c r="B31" s="355" t="s">
        <v>685</v>
      </c>
      <c r="C31" s="13">
        <f>SUM(C13+C19+C25)/3</f>
        <v>9.7266666666666666</v>
      </c>
      <c r="D31" s="12">
        <f>(C31*D$30)/C$30</f>
        <v>109.6168294515402</v>
      </c>
      <c r="E31" s="11">
        <v>12</v>
      </c>
      <c r="F31" s="12">
        <f t="shared" si="0"/>
        <v>8.6666666666666661</v>
      </c>
      <c r="G31" s="12">
        <f t="shared" si="0"/>
        <v>9</v>
      </c>
      <c r="H31" s="12">
        <f t="shared" si="0"/>
        <v>132.66666666666666</v>
      </c>
      <c r="I31" s="18">
        <f t="shared" si="0"/>
        <v>218.33333333333334</v>
      </c>
      <c r="J31" s="18">
        <f t="shared" si="0"/>
        <v>755.66666666666663</v>
      </c>
      <c r="K31" s="11">
        <v>9</v>
      </c>
      <c r="L31" s="41">
        <f>SUM(L13+L19+L25)/3</f>
        <v>9.3533333333333335</v>
      </c>
      <c r="M31" s="11">
        <v>3</v>
      </c>
      <c r="N31" s="14">
        <f>SUM(N13+N19+N25)/3</f>
        <v>33.199999999999996</v>
      </c>
      <c r="O31" s="11">
        <v>4</v>
      </c>
      <c r="P31" s="12">
        <f>SUM(P13+P19+P25)/3</f>
        <v>215.33333333333334</v>
      </c>
      <c r="Q31" s="12"/>
      <c r="R31" s="12"/>
      <c r="S31" s="41">
        <f>SUM(S13+S19+S25)/3</f>
        <v>61.87</v>
      </c>
      <c r="T31" s="11">
        <v>3</v>
      </c>
      <c r="U31" s="106">
        <f>SUM(E31+F31+K31+M31+O31+T31)</f>
        <v>39.666666666666664</v>
      </c>
    </row>
    <row r="32" spans="1:21" x14ac:dyDescent="0.25">
      <c r="A32" s="10">
        <v>3</v>
      </c>
      <c r="B32" s="9" t="s">
        <v>33</v>
      </c>
      <c r="C32" s="13">
        <f>SUM(C14+C20+C26)/3</f>
        <v>9.2433333333333323</v>
      </c>
      <c r="D32" s="12">
        <f>(C32*D$30)/C$30</f>
        <v>104.16979714500376</v>
      </c>
      <c r="E32" s="11">
        <v>10</v>
      </c>
      <c r="F32" s="12">
        <f t="shared" si="0"/>
        <v>8.6666666666666661</v>
      </c>
      <c r="G32" s="12">
        <f t="shared" si="0"/>
        <v>7.666666666666667</v>
      </c>
      <c r="H32" s="12">
        <f t="shared" si="0"/>
        <v>135</v>
      </c>
      <c r="I32" s="18">
        <f t="shared" si="0"/>
        <v>218</v>
      </c>
      <c r="J32" s="18">
        <f t="shared" si="0"/>
        <v>755.66666666666663</v>
      </c>
      <c r="K32" s="11">
        <v>9</v>
      </c>
      <c r="L32" s="41">
        <f>SUM(L14+L20+L26)/3</f>
        <v>9.5366666666666671</v>
      </c>
      <c r="M32" s="11">
        <v>3</v>
      </c>
      <c r="N32" s="14">
        <f>SUM(N14+N20+N26)/3</f>
        <v>35.9</v>
      </c>
      <c r="O32" s="11">
        <v>5</v>
      </c>
      <c r="P32" s="12">
        <f>SUM(P14+P20+P26)/3</f>
        <v>230</v>
      </c>
      <c r="Q32" s="12"/>
      <c r="R32" s="12"/>
      <c r="S32" s="41">
        <f>SUM(S14+S20+S26)/3</f>
        <v>61.583333333333336</v>
      </c>
      <c r="T32" s="11">
        <v>3</v>
      </c>
      <c r="U32" s="106">
        <f>SUM(E32+F32+K32+M32+O32+T32)</f>
        <v>38.666666666666664</v>
      </c>
    </row>
    <row r="33" spans="1:21" x14ac:dyDescent="0.25">
      <c r="A33" s="10">
        <v>4</v>
      </c>
      <c r="B33" s="9" t="s">
        <v>34</v>
      </c>
      <c r="C33" s="13">
        <f>SUM(C15+C21+C27)/3</f>
        <v>9.8866666666666685</v>
      </c>
      <c r="D33" s="12">
        <f>(C33*D$30)/C$30</f>
        <v>111.419984973704</v>
      </c>
      <c r="E33" s="11">
        <v>12</v>
      </c>
      <c r="F33" s="12">
        <f t="shared" si="0"/>
        <v>8.6666666666666661</v>
      </c>
      <c r="G33" s="12">
        <f t="shared" si="0"/>
        <v>8.3333333333333339</v>
      </c>
      <c r="H33" s="12">
        <f t="shared" si="0"/>
        <v>136.33333333333334</v>
      </c>
      <c r="I33" s="18">
        <f t="shared" si="0"/>
        <v>218</v>
      </c>
      <c r="J33" s="18">
        <f t="shared" si="0"/>
        <v>748</v>
      </c>
      <c r="K33" s="11">
        <v>9</v>
      </c>
      <c r="L33" s="41">
        <f>SUM(L15+L21+L27)/3</f>
        <v>8.8233333333333341</v>
      </c>
      <c r="M33" s="11">
        <v>2</v>
      </c>
      <c r="N33" s="14">
        <f>SUM(N15+N21+N27)/3</f>
        <v>37.5</v>
      </c>
      <c r="O33" s="11">
        <v>5</v>
      </c>
      <c r="P33" s="12">
        <f>SUM(P15+P21+P27)/3</f>
        <v>211</v>
      </c>
      <c r="Q33" s="12"/>
      <c r="R33" s="12"/>
      <c r="S33" s="41">
        <f>SUM(S15+S21+S27)/3</f>
        <v>61.87</v>
      </c>
      <c r="T33" s="11">
        <v>3</v>
      </c>
      <c r="U33" s="106">
        <f>SUM(E33+F33+K33+M33+O33+T33)</f>
        <v>39.666666666666664</v>
      </c>
    </row>
    <row r="35" spans="1:21" x14ac:dyDescent="0.25">
      <c r="B35" s="390" t="s">
        <v>43</v>
      </c>
      <c r="C35" s="390"/>
      <c r="D35" s="390"/>
      <c r="E35" s="390"/>
      <c r="F35" s="390"/>
      <c r="G35" s="390"/>
      <c r="H35" s="390"/>
    </row>
    <row r="36" spans="1:21" x14ac:dyDescent="0.25">
      <c r="B36" s="27" t="s">
        <v>44</v>
      </c>
      <c r="C36" s="392" t="s">
        <v>45</v>
      </c>
      <c r="D36" s="393"/>
      <c r="E36" s="392" t="s">
        <v>46</v>
      </c>
      <c r="F36" s="393"/>
      <c r="G36" s="394" t="s">
        <v>47</v>
      </c>
      <c r="H36" s="393"/>
    </row>
    <row r="37" spans="1:21" x14ac:dyDescent="0.25">
      <c r="B37" s="28" t="s">
        <v>48</v>
      </c>
      <c r="C37" s="395"/>
      <c r="D37" s="396"/>
      <c r="E37" s="396"/>
      <c r="F37" s="396"/>
      <c r="G37" s="396"/>
      <c r="H37" s="397"/>
    </row>
    <row r="38" spans="1:21" x14ac:dyDescent="0.25">
      <c r="B38" s="28" t="s">
        <v>49</v>
      </c>
      <c r="C38" s="398" t="s">
        <v>551</v>
      </c>
      <c r="D38" s="398"/>
      <c r="E38" s="394" t="s">
        <v>50</v>
      </c>
      <c r="F38" s="394"/>
      <c r="G38" s="399" t="s">
        <v>117</v>
      </c>
      <c r="H38" s="400"/>
    </row>
    <row r="39" spans="1:21" x14ac:dyDescent="0.25">
      <c r="B39" s="28" t="s">
        <v>52</v>
      </c>
      <c r="C39" s="392" t="s">
        <v>552</v>
      </c>
      <c r="D39" s="394"/>
      <c r="E39" s="394" t="s">
        <v>53</v>
      </c>
      <c r="F39" s="394"/>
      <c r="G39" s="399" t="s">
        <v>54</v>
      </c>
      <c r="H39" s="400"/>
    </row>
    <row r="40" spans="1:21" x14ac:dyDescent="0.25">
      <c r="B40" s="28" t="s">
        <v>55</v>
      </c>
      <c r="C40" s="392">
        <v>1.8</v>
      </c>
      <c r="D40" s="393"/>
      <c r="E40" s="392">
        <v>2.4</v>
      </c>
      <c r="F40" s="393"/>
      <c r="G40" s="401">
        <v>2.2000000000000002</v>
      </c>
      <c r="H40" s="400"/>
    </row>
    <row r="41" spans="1:21" x14ac:dyDescent="0.25">
      <c r="B41" s="28" t="s">
        <v>56</v>
      </c>
      <c r="C41" s="392">
        <v>5.6</v>
      </c>
      <c r="D41" s="393"/>
      <c r="E41" s="392">
        <v>5.7</v>
      </c>
      <c r="F41" s="393"/>
      <c r="G41" s="401">
        <v>5.6</v>
      </c>
      <c r="H41" s="400"/>
    </row>
    <row r="42" spans="1:21" x14ac:dyDescent="0.25">
      <c r="B42" s="28" t="s">
        <v>57</v>
      </c>
      <c r="C42" s="392">
        <v>177</v>
      </c>
      <c r="D42" s="393"/>
      <c r="E42" s="392">
        <v>197</v>
      </c>
      <c r="F42" s="393"/>
      <c r="G42" s="401">
        <v>71</v>
      </c>
      <c r="H42" s="400"/>
    </row>
    <row r="43" spans="1:21" x14ac:dyDescent="0.25">
      <c r="B43" s="28" t="s">
        <v>58</v>
      </c>
      <c r="C43" s="392">
        <v>233</v>
      </c>
      <c r="D43" s="393"/>
      <c r="E43" s="392">
        <v>170</v>
      </c>
      <c r="F43" s="393"/>
      <c r="G43" s="401">
        <v>122</v>
      </c>
      <c r="H43" s="400"/>
    </row>
    <row r="44" spans="1:21" x14ac:dyDescent="0.25">
      <c r="B44" s="28" t="s">
        <v>59</v>
      </c>
      <c r="C44" s="401" t="s">
        <v>60</v>
      </c>
      <c r="D44" s="399"/>
      <c r="E44" s="394" t="s">
        <v>60</v>
      </c>
      <c r="F44" s="394"/>
      <c r="G44" s="399" t="s">
        <v>60</v>
      </c>
      <c r="H44" s="399"/>
    </row>
    <row r="45" spans="1:21" x14ac:dyDescent="0.25">
      <c r="B45" s="28" t="s">
        <v>61</v>
      </c>
      <c r="C45" s="401" t="s">
        <v>62</v>
      </c>
      <c r="D45" s="399"/>
      <c r="E45" s="399"/>
      <c r="F45" s="399"/>
      <c r="G45" s="399"/>
      <c r="H45" s="399"/>
    </row>
    <row r="46" spans="1:21" x14ac:dyDescent="0.25">
      <c r="B46" s="28" t="s">
        <v>63</v>
      </c>
      <c r="C46" s="402" t="s">
        <v>553</v>
      </c>
      <c r="D46" s="402"/>
      <c r="E46" s="402" t="s">
        <v>64</v>
      </c>
      <c r="F46" s="402"/>
      <c r="G46" s="404" t="s">
        <v>65</v>
      </c>
      <c r="H46" s="404"/>
    </row>
    <row r="47" spans="1:21" x14ac:dyDescent="0.25">
      <c r="B47" s="27" t="s">
        <v>66</v>
      </c>
      <c r="C47" s="403" t="s">
        <v>329</v>
      </c>
      <c r="D47" s="404"/>
      <c r="E47" s="402" t="s">
        <v>67</v>
      </c>
      <c r="F47" s="402"/>
      <c r="G47" s="404" t="s">
        <v>68</v>
      </c>
      <c r="H47" s="404"/>
    </row>
    <row r="48" spans="1:21" x14ac:dyDescent="0.25">
      <c r="B48" s="27" t="s">
        <v>69</v>
      </c>
      <c r="C48" s="402" t="s">
        <v>81</v>
      </c>
      <c r="D48" s="404"/>
      <c r="E48" s="402" t="s">
        <v>70</v>
      </c>
      <c r="F48" s="402"/>
      <c r="G48" s="404" t="s">
        <v>71</v>
      </c>
      <c r="H48" s="404"/>
    </row>
    <row r="49" spans="2:8" x14ac:dyDescent="0.25">
      <c r="B49" s="27" t="s">
        <v>15</v>
      </c>
      <c r="C49" s="392" t="s">
        <v>559</v>
      </c>
      <c r="D49" s="393"/>
      <c r="E49" s="402" t="s">
        <v>72</v>
      </c>
      <c r="F49" s="402"/>
      <c r="G49" s="404" t="s">
        <v>73</v>
      </c>
      <c r="H49" s="404"/>
    </row>
    <row r="50" spans="2:8" x14ac:dyDescent="0.25">
      <c r="B50" s="28" t="s">
        <v>74</v>
      </c>
      <c r="C50" s="405"/>
      <c r="D50" s="405"/>
      <c r="E50" s="405"/>
      <c r="F50" s="405"/>
      <c r="G50" s="405"/>
      <c r="H50" s="405"/>
    </row>
    <row r="51" spans="2:8" x14ac:dyDescent="0.25">
      <c r="B51" s="28" t="s">
        <v>75</v>
      </c>
      <c r="C51" s="28" t="s">
        <v>553</v>
      </c>
      <c r="D51" s="31" t="s">
        <v>554</v>
      </c>
      <c r="E51" s="51" t="s">
        <v>64</v>
      </c>
      <c r="F51" s="31" t="s">
        <v>76</v>
      </c>
      <c r="G51" s="49" t="s">
        <v>77</v>
      </c>
      <c r="H51" s="40" t="s">
        <v>78</v>
      </c>
    </row>
    <row r="52" spans="2:8" x14ac:dyDescent="0.25">
      <c r="B52" s="28" t="s">
        <v>79</v>
      </c>
      <c r="C52" s="28" t="s">
        <v>555</v>
      </c>
      <c r="D52" s="40" t="s">
        <v>80</v>
      </c>
      <c r="E52" s="28" t="s">
        <v>81</v>
      </c>
      <c r="F52" s="31" t="s">
        <v>82</v>
      </c>
      <c r="G52" s="116" t="s">
        <v>83</v>
      </c>
      <c r="H52" s="40" t="s">
        <v>84</v>
      </c>
    </row>
    <row r="53" spans="2:8" x14ac:dyDescent="0.25">
      <c r="B53" s="28" t="s">
        <v>79</v>
      </c>
      <c r="C53" s="28" t="s">
        <v>306</v>
      </c>
      <c r="D53" s="40" t="s">
        <v>85</v>
      </c>
      <c r="E53" s="28" t="s">
        <v>86</v>
      </c>
      <c r="F53" s="31" t="s">
        <v>87</v>
      </c>
      <c r="G53" s="117" t="s">
        <v>88</v>
      </c>
      <c r="H53" s="40" t="s">
        <v>89</v>
      </c>
    </row>
    <row r="54" spans="2:8" x14ac:dyDescent="0.25">
      <c r="B54" s="28" t="s">
        <v>90</v>
      </c>
      <c r="C54" s="45"/>
      <c r="D54" s="39"/>
      <c r="E54" s="28"/>
      <c r="F54" s="31"/>
      <c r="G54" s="45"/>
      <c r="H54" s="39"/>
    </row>
    <row r="55" spans="2:8" x14ac:dyDescent="0.25">
      <c r="B55" s="28"/>
      <c r="C55" s="45"/>
      <c r="D55" s="39"/>
      <c r="E55" s="28"/>
      <c r="F55" s="31"/>
      <c r="G55" s="45"/>
      <c r="H55" s="39"/>
    </row>
    <row r="56" spans="2:8" x14ac:dyDescent="0.25">
      <c r="B56" s="28" t="s">
        <v>91</v>
      </c>
      <c r="C56" s="402"/>
      <c r="D56" s="402"/>
      <c r="E56" s="402"/>
      <c r="F56" s="402"/>
      <c r="G56" s="402"/>
      <c r="H56" s="402"/>
    </row>
    <row r="57" spans="2:8" x14ac:dyDescent="0.25">
      <c r="B57" s="28" t="s">
        <v>92</v>
      </c>
      <c r="C57" s="28" t="s">
        <v>556</v>
      </c>
      <c r="D57" s="49" t="s">
        <v>93</v>
      </c>
      <c r="E57" s="28" t="s">
        <v>94</v>
      </c>
      <c r="F57" s="28" t="s">
        <v>95</v>
      </c>
      <c r="G57" s="49" t="s">
        <v>96</v>
      </c>
      <c r="H57" s="49" t="s">
        <v>97</v>
      </c>
    </row>
    <row r="58" spans="2:8" x14ac:dyDescent="0.25">
      <c r="B58" s="28"/>
      <c r="C58" s="49"/>
      <c r="D58" s="49"/>
      <c r="E58" s="28"/>
      <c r="F58" s="51"/>
      <c r="G58" s="45"/>
      <c r="H58" s="45"/>
    </row>
    <row r="59" spans="2:8" x14ac:dyDescent="0.25">
      <c r="B59" s="28" t="s">
        <v>98</v>
      </c>
      <c r="C59" s="28" t="s">
        <v>457</v>
      </c>
      <c r="D59" s="28" t="s">
        <v>557</v>
      </c>
      <c r="E59" s="28"/>
      <c r="F59" s="28"/>
      <c r="G59" s="49"/>
      <c r="H59" s="49"/>
    </row>
    <row r="60" spans="2:8" x14ac:dyDescent="0.25">
      <c r="B60" s="28"/>
      <c r="C60" s="45"/>
      <c r="D60" s="45"/>
      <c r="E60" s="28"/>
      <c r="F60" s="28"/>
      <c r="G60" s="45"/>
      <c r="H60" s="45"/>
    </row>
    <row r="61" spans="2:8" x14ac:dyDescent="0.25">
      <c r="B61" s="28" t="s">
        <v>113</v>
      </c>
      <c r="C61" s="24"/>
      <c r="D61" s="24"/>
      <c r="E61" s="28"/>
      <c r="F61" s="28"/>
      <c r="G61" s="49" t="s">
        <v>96</v>
      </c>
      <c r="H61" s="49" t="s">
        <v>115</v>
      </c>
    </row>
    <row r="62" spans="2:8" x14ac:dyDescent="0.25">
      <c r="B62" s="29"/>
      <c r="C62" s="49"/>
      <c r="D62" s="49"/>
      <c r="E62" s="28"/>
      <c r="F62" s="28"/>
      <c r="G62" s="49" t="s">
        <v>102</v>
      </c>
      <c r="H62" s="49" t="s">
        <v>116</v>
      </c>
    </row>
    <row r="63" spans="2:8" x14ac:dyDescent="0.25">
      <c r="B63" s="29"/>
      <c r="C63" s="28"/>
      <c r="D63" s="28"/>
      <c r="E63" s="28"/>
      <c r="F63" s="28"/>
      <c r="G63" s="45"/>
      <c r="H63" s="45"/>
    </row>
  </sheetData>
  <mergeCells count="49">
    <mergeCell ref="C49:D49"/>
    <mergeCell ref="C50:H50"/>
    <mergeCell ref="C56:H56"/>
    <mergeCell ref="E48:F48"/>
    <mergeCell ref="E49:F49"/>
    <mergeCell ref="G48:H48"/>
    <mergeCell ref="G49:H49"/>
    <mergeCell ref="C48:D48"/>
    <mergeCell ref="C44:D44"/>
    <mergeCell ref="E44:F44"/>
    <mergeCell ref="G44:H44"/>
    <mergeCell ref="C46:D46"/>
    <mergeCell ref="C47:D47"/>
    <mergeCell ref="C45:H45"/>
    <mergeCell ref="E46:F46"/>
    <mergeCell ref="E47:F47"/>
    <mergeCell ref="G46:H46"/>
    <mergeCell ref="G47:H47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7:H37"/>
    <mergeCell ref="C38:D38"/>
    <mergeCell ref="E38:F38"/>
    <mergeCell ref="G38:H38"/>
    <mergeCell ref="C39:D39"/>
    <mergeCell ref="E39:F39"/>
    <mergeCell ref="G39:H39"/>
    <mergeCell ref="L8:M8"/>
    <mergeCell ref="N8:O8"/>
    <mergeCell ref="S8:T8"/>
    <mergeCell ref="U8:U9"/>
    <mergeCell ref="C36:D36"/>
    <mergeCell ref="E36:F36"/>
    <mergeCell ref="G36:H36"/>
    <mergeCell ref="A8:A9"/>
    <mergeCell ref="B8:B9"/>
    <mergeCell ref="B35:H35"/>
    <mergeCell ref="C8:E8"/>
    <mergeCell ref="J8:K8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8"/>
  <sheetViews>
    <sheetView workbookViewId="0">
      <selection activeCell="P29" sqref="P29"/>
    </sheetView>
  </sheetViews>
  <sheetFormatPr defaultColWidth="14.5703125" defaultRowHeight="12.75" x14ac:dyDescent="0.2"/>
  <cols>
    <col min="1" max="1" width="9" style="55" customWidth="1"/>
    <col min="2" max="2" width="40.28515625" style="55" customWidth="1"/>
    <col min="3" max="30" width="9" style="55" customWidth="1"/>
    <col min="31" max="31" width="14.5703125" style="55" customWidth="1"/>
    <col min="32" max="16384" width="14.5703125" style="55"/>
  </cols>
  <sheetData>
    <row r="1" spans="1:11" x14ac:dyDescent="0.2">
      <c r="A1" s="55" t="s">
        <v>527</v>
      </c>
      <c r="B1" s="55" t="s">
        <v>527</v>
      </c>
    </row>
    <row r="2" spans="1:11" x14ac:dyDescent="0.2">
      <c r="A2" s="288" t="s">
        <v>644</v>
      </c>
    </row>
    <row r="3" spans="1:11" x14ac:dyDescent="0.2">
      <c r="A3" s="289" t="s">
        <v>645</v>
      </c>
    </row>
    <row r="5" spans="1:11" x14ac:dyDescent="0.2">
      <c r="A5" s="170" t="s">
        <v>528</v>
      </c>
    </row>
    <row r="6" spans="1:11" x14ac:dyDescent="0.2">
      <c r="A6" s="170"/>
    </row>
    <row r="8" spans="1:11" ht="76.5" customHeight="1" x14ac:dyDescent="0.2">
      <c r="A8" s="481" t="s">
        <v>3</v>
      </c>
      <c r="B8" s="481" t="s">
        <v>487</v>
      </c>
      <c r="C8" s="171" t="s">
        <v>529</v>
      </c>
      <c r="D8" s="484" t="s">
        <v>530</v>
      </c>
      <c r="E8" s="485"/>
      <c r="F8" s="484" t="s">
        <v>531</v>
      </c>
      <c r="G8" s="485"/>
      <c r="H8" s="171" t="s">
        <v>532</v>
      </c>
      <c r="I8" s="484" t="s">
        <v>533</v>
      </c>
      <c r="J8" s="485"/>
      <c r="K8" s="481" t="s">
        <v>534</v>
      </c>
    </row>
    <row r="9" spans="1:11" ht="28.5" customHeight="1" x14ac:dyDescent="0.2">
      <c r="A9" s="482"/>
      <c r="B9" s="482"/>
      <c r="C9" s="481" t="s">
        <v>535</v>
      </c>
      <c r="D9" s="481" t="s">
        <v>25</v>
      </c>
      <c r="E9" s="481" t="s">
        <v>536</v>
      </c>
      <c r="F9" s="481" t="s">
        <v>25</v>
      </c>
      <c r="G9" s="481" t="s">
        <v>507</v>
      </c>
      <c r="H9" s="481" t="s">
        <v>511</v>
      </c>
      <c r="I9" s="481" t="s">
        <v>22</v>
      </c>
      <c r="J9" s="481" t="s">
        <v>507</v>
      </c>
      <c r="K9" s="482"/>
    </row>
    <row r="10" spans="1:11" x14ac:dyDescent="0.2">
      <c r="A10" s="483"/>
      <c r="B10" s="483"/>
      <c r="C10" s="483"/>
      <c r="D10" s="483"/>
      <c r="E10" s="483"/>
      <c r="F10" s="483"/>
      <c r="G10" s="483"/>
      <c r="H10" s="483"/>
      <c r="I10" s="483"/>
      <c r="J10" s="483"/>
      <c r="K10" s="483"/>
    </row>
    <row r="12" spans="1:11" x14ac:dyDescent="0.2">
      <c r="A12" s="99" t="s">
        <v>262</v>
      </c>
    </row>
    <row r="13" spans="1:11" x14ac:dyDescent="0.2">
      <c r="A13" s="551">
        <v>1</v>
      </c>
      <c r="B13" s="558" t="s">
        <v>691</v>
      </c>
      <c r="C13" s="552">
        <v>19</v>
      </c>
      <c r="D13" s="553">
        <v>100</v>
      </c>
      <c r="E13" s="554">
        <v>10</v>
      </c>
      <c r="F13" s="555">
        <v>34.58</v>
      </c>
      <c r="G13" s="554">
        <v>3</v>
      </c>
      <c r="H13" s="554">
        <v>87</v>
      </c>
      <c r="I13" s="554">
        <v>126</v>
      </c>
      <c r="J13" s="554">
        <v>1</v>
      </c>
      <c r="K13" s="553">
        <f>E13+G13+J13</f>
        <v>14</v>
      </c>
    </row>
    <row r="14" spans="1:11" x14ac:dyDescent="0.2">
      <c r="A14" s="557"/>
      <c r="B14" s="556"/>
      <c r="C14" s="529"/>
      <c r="D14" s="530"/>
      <c r="E14" s="528"/>
      <c r="F14" s="531"/>
      <c r="G14" s="528"/>
      <c r="H14" s="528"/>
      <c r="I14" s="528"/>
      <c r="J14" s="528"/>
      <c r="K14" s="530"/>
    </row>
    <row r="15" spans="1:11" x14ac:dyDescent="0.2">
      <c r="A15" s="289" t="s">
        <v>646</v>
      </c>
      <c r="B15" s="528"/>
      <c r="C15" s="529"/>
      <c r="D15" s="530"/>
      <c r="E15" s="528"/>
      <c r="F15" s="531"/>
      <c r="G15" s="528"/>
      <c r="H15" s="528"/>
      <c r="I15" s="531"/>
      <c r="J15" s="528"/>
      <c r="K15" s="530"/>
    </row>
    <row r="16" spans="1:11" x14ac:dyDescent="0.2">
      <c r="A16" s="551">
        <v>1</v>
      </c>
      <c r="B16" s="561" t="s">
        <v>691</v>
      </c>
      <c r="C16" s="174">
        <v>3.01</v>
      </c>
      <c r="D16" s="175"/>
      <c r="E16" s="173"/>
      <c r="F16" s="197">
        <v>39.9</v>
      </c>
      <c r="G16" s="173">
        <v>6</v>
      </c>
      <c r="H16" s="173">
        <v>142</v>
      </c>
      <c r="I16" s="173">
        <v>101</v>
      </c>
      <c r="J16" s="173">
        <v>1</v>
      </c>
      <c r="K16" s="175"/>
    </row>
    <row r="17" spans="1:11" x14ac:dyDescent="0.2">
      <c r="A17" s="557"/>
      <c r="B17" s="556"/>
      <c r="C17" s="529"/>
      <c r="D17" s="530"/>
      <c r="E17" s="528"/>
      <c r="F17" s="531"/>
      <c r="G17" s="528"/>
      <c r="H17" s="528"/>
      <c r="I17" s="528"/>
      <c r="J17" s="528"/>
      <c r="K17" s="530"/>
    </row>
    <row r="18" spans="1:11" x14ac:dyDescent="0.2">
      <c r="A18" s="543" t="s">
        <v>678</v>
      </c>
      <c r="B18" s="109"/>
      <c r="C18" s="185"/>
      <c r="D18" s="183"/>
      <c r="E18" s="109"/>
      <c r="F18" s="184"/>
      <c r="G18" s="109"/>
      <c r="H18" s="109"/>
      <c r="I18" s="109"/>
      <c r="J18" s="109"/>
      <c r="K18" s="183"/>
    </row>
    <row r="19" spans="1:11" x14ac:dyDescent="0.2">
      <c r="A19" s="205" t="s">
        <v>682</v>
      </c>
      <c r="B19" s="109"/>
      <c r="C19" s="185"/>
      <c r="D19" s="183"/>
      <c r="E19" s="109"/>
      <c r="F19" s="184"/>
      <c r="G19" s="109"/>
      <c r="H19" s="109"/>
      <c r="I19" s="109"/>
      <c r="J19" s="109"/>
      <c r="K19" s="183"/>
    </row>
    <row r="20" spans="1:11" x14ac:dyDescent="0.2">
      <c r="A20" s="99" t="s">
        <v>42</v>
      </c>
      <c r="C20" s="179"/>
      <c r="D20" s="180"/>
      <c r="F20" s="199"/>
      <c r="K20" s="180"/>
    </row>
    <row r="21" spans="1:11" x14ac:dyDescent="0.2">
      <c r="A21" s="172">
        <v>1</v>
      </c>
      <c r="B21" s="560" t="s">
        <v>691</v>
      </c>
      <c r="C21" s="174">
        <f>C13</f>
        <v>19</v>
      </c>
      <c r="D21" s="175">
        <v>100</v>
      </c>
      <c r="E21" s="173">
        <v>10</v>
      </c>
      <c r="F21" s="197">
        <f>F13</f>
        <v>34.58</v>
      </c>
      <c r="G21" s="173">
        <v>3</v>
      </c>
      <c r="H21" s="175">
        <f>H13</f>
        <v>87</v>
      </c>
      <c r="I21" s="175">
        <f>I13</f>
        <v>126</v>
      </c>
      <c r="J21" s="173">
        <v>1</v>
      </c>
      <c r="K21" s="175">
        <f>E21+G21+J21</f>
        <v>14</v>
      </c>
    </row>
    <row r="22" spans="1:11" x14ac:dyDescent="0.2">
      <c r="A22" s="181"/>
      <c r="B22" s="176"/>
      <c r="C22" s="177"/>
      <c r="D22" s="176"/>
      <c r="E22" s="176"/>
      <c r="F22" s="177"/>
      <c r="G22" s="176"/>
      <c r="H22" s="176"/>
      <c r="I22" s="178"/>
      <c r="J22" s="176"/>
      <c r="K22" s="177"/>
    </row>
    <row r="23" spans="1:11" x14ac:dyDescent="0.2">
      <c r="B23" s="182" t="s">
        <v>43</v>
      </c>
      <c r="C23" s="109"/>
      <c r="D23" s="183"/>
      <c r="E23" s="109"/>
      <c r="F23" s="109"/>
      <c r="G23" s="183"/>
      <c r="H23" s="109"/>
      <c r="I23" s="184"/>
      <c r="J23" s="109"/>
      <c r="K23" s="185"/>
    </row>
    <row r="24" spans="1:11" x14ac:dyDescent="0.2">
      <c r="B24" s="306" t="s">
        <v>356</v>
      </c>
      <c r="C24" s="486" t="s">
        <v>45</v>
      </c>
      <c r="D24" s="487"/>
      <c r="E24" s="486" t="s">
        <v>152</v>
      </c>
      <c r="F24" s="487"/>
    </row>
    <row r="25" spans="1:11" x14ac:dyDescent="0.2">
      <c r="A25" s="99"/>
      <c r="B25" s="172" t="s">
        <v>48</v>
      </c>
      <c r="C25" s="172"/>
      <c r="D25" s="172"/>
      <c r="E25" s="172"/>
      <c r="F25" s="172"/>
    </row>
    <row r="26" spans="1:11" x14ac:dyDescent="0.2">
      <c r="B26" s="173" t="s">
        <v>55</v>
      </c>
      <c r="C26" s="488">
        <v>1.89</v>
      </c>
      <c r="D26" s="489"/>
      <c r="E26" s="486">
        <v>3.5</v>
      </c>
      <c r="F26" s="490"/>
      <c r="G26" s="109"/>
      <c r="H26" s="109"/>
      <c r="I26" s="184"/>
      <c r="J26" s="109"/>
      <c r="K26" s="185"/>
    </row>
    <row r="27" spans="1:11" x14ac:dyDescent="0.2">
      <c r="B27" s="173" t="s">
        <v>516</v>
      </c>
      <c r="C27" s="488" t="s">
        <v>538</v>
      </c>
      <c r="D27" s="489"/>
      <c r="E27" s="486" t="s">
        <v>542</v>
      </c>
      <c r="F27" s="490"/>
      <c r="G27" s="109"/>
      <c r="H27" s="109"/>
      <c r="I27" s="184"/>
      <c r="J27" s="109"/>
      <c r="K27" s="185"/>
    </row>
    <row r="28" spans="1:11" x14ac:dyDescent="0.2">
      <c r="B28" s="173" t="s">
        <v>56</v>
      </c>
      <c r="C28" s="488">
        <v>6.06</v>
      </c>
      <c r="D28" s="489"/>
      <c r="E28" s="486">
        <v>6.3</v>
      </c>
      <c r="F28" s="490"/>
      <c r="G28" s="109"/>
      <c r="H28" s="109"/>
      <c r="I28" s="184"/>
      <c r="J28" s="109"/>
      <c r="K28" s="185"/>
    </row>
    <row r="29" spans="1:11" x14ac:dyDescent="0.2">
      <c r="B29" s="173" t="s">
        <v>539</v>
      </c>
      <c r="C29" s="486">
        <v>335</v>
      </c>
      <c r="D29" s="487"/>
      <c r="E29" s="486">
        <v>82</v>
      </c>
      <c r="F29" s="490"/>
      <c r="G29" s="183"/>
      <c r="H29" s="109"/>
      <c r="I29" s="184"/>
      <c r="J29" s="109"/>
      <c r="K29" s="185"/>
    </row>
    <row r="30" spans="1:11" x14ac:dyDescent="0.2">
      <c r="B30" s="173" t="s">
        <v>540</v>
      </c>
      <c r="C30" s="486">
        <v>138.30000000000001</v>
      </c>
      <c r="D30" s="487"/>
      <c r="E30" s="486">
        <v>114</v>
      </c>
      <c r="F30" s="490"/>
    </row>
    <row r="31" spans="1:11" x14ac:dyDescent="0.2">
      <c r="B31" s="173" t="s">
        <v>52</v>
      </c>
      <c r="C31" s="186" t="s">
        <v>543</v>
      </c>
      <c r="D31" s="187"/>
      <c r="E31" s="353" t="s">
        <v>54</v>
      </c>
      <c r="F31" s="187"/>
    </row>
    <row r="32" spans="1:11" x14ac:dyDescent="0.2">
      <c r="B32" s="173" t="s">
        <v>545</v>
      </c>
      <c r="C32" s="486" t="s">
        <v>546</v>
      </c>
      <c r="D32" s="490"/>
      <c r="E32" s="490"/>
      <c r="F32" s="487"/>
    </row>
    <row r="33" spans="2:8" x14ac:dyDescent="0.2">
      <c r="B33" s="173" t="s">
        <v>63</v>
      </c>
      <c r="C33" s="291" t="s">
        <v>86</v>
      </c>
      <c r="D33" s="173"/>
      <c r="E33" s="291" t="s">
        <v>170</v>
      </c>
      <c r="F33" s="188"/>
      <c r="G33" s="167"/>
      <c r="H33" s="167"/>
    </row>
    <row r="34" spans="2:8" x14ac:dyDescent="0.2">
      <c r="B34" s="49" t="s">
        <v>15</v>
      </c>
      <c r="C34" s="272" t="s">
        <v>394</v>
      </c>
      <c r="D34" s="40"/>
      <c r="E34" s="31" t="s">
        <v>653</v>
      </c>
      <c r="F34" s="40"/>
      <c r="G34" s="166"/>
      <c r="H34" s="166"/>
    </row>
    <row r="35" spans="2:8" x14ac:dyDescent="0.2">
      <c r="B35" s="56"/>
      <c r="C35" s="168"/>
      <c r="D35" s="169"/>
      <c r="E35" s="169"/>
      <c r="F35" s="169"/>
      <c r="G35" s="169"/>
      <c r="H35" s="169"/>
    </row>
    <row r="36" spans="2:8" x14ac:dyDescent="0.2">
      <c r="B36" s="49"/>
      <c r="C36" s="40"/>
      <c r="D36" s="40"/>
      <c r="E36" s="40"/>
      <c r="F36" s="40"/>
      <c r="G36" s="166"/>
      <c r="H36" s="166"/>
    </row>
    <row r="37" spans="2:8" x14ac:dyDescent="0.2">
      <c r="B37" s="49"/>
      <c r="C37" s="40"/>
      <c r="D37" s="40"/>
      <c r="E37" s="40"/>
      <c r="F37" s="40"/>
      <c r="G37" s="166"/>
      <c r="H37" s="166"/>
    </row>
    <row r="38" spans="2:8" x14ac:dyDescent="0.2">
      <c r="B38" s="49"/>
      <c r="C38" s="40"/>
      <c r="D38" s="40"/>
      <c r="E38" s="40"/>
      <c r="F38" s="40"/>
      <c r="G38" s="166"/>
      <c r="H38" s="166"/>
    </row>
  </sheetData>
  <mergeCells count="27">
    <mergeCell ref="E30:F30"/>
    <mergeCell ref="C30:D30"/>
    <mergeCell ref="C32:F32"/>
    <mergeCell ref="E27:F27"/>
    <mergeCell ref="C27:D27"/>
    <mergeCell ref="E28:F28"/>
    <mergeCell ref="C28:D28"/>
    <mergeCell ref="E29:F29"/>
    <mergeCell ref="C29:D29"/>
    <mergeCell ref="F8:G8"/>
    <mergeCell ref="I8:J8"/>
    <mergeCell ref="K8:K10"/>
    <mergeCell ref="C24:D24"/>
    <mergeCell ref="C26:D26"/>
    <mergeCell ref="E24:F24"/>
    <mergeCell ref="E26:F26"/>
    <mergeCell ref="F9:F10"/>
    <mergeCell ref="G9:G10"/>
    <mergeCell ref="H9:H10"/>
    <mergeCell ref="I9:I10"/>
    <mergeCell ref="J9:J10"/>
    <mergeCell ref="A8:A10"/>
    <mergeCell ref="B8:B10"/>
    <mergeCell ref="C9:C10"/>
    <mergeCell ref="D9:D10"/>
    <mergeCell ref="D8:E8"/>
    <mergeCell ref="E9:E10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42"/>
  <sheetViews>
    <sheetView workbookViewId="0">
      <selection activeCell="Q35" sqref="Q34:Q35"/>
    </sheetView>
  </sheetViews>
  <sheetFormatPr defaultColWidth="14.5703125" defaultRowHeight="12.75" x14ac:dyDescent="0.2"/>
  <cols>
    <col min="1" max="1" width="9" style="55" customWidth="1"/>
    <col min="2" max="2" width="29.42578125" style="55" customWidth="1"/>
    <col min="3" max="3" width="12" style="55" customWidth="1"/>
    <col min="4" max="4" width="10.7109375" style="55" customWidth="1"/>
    <col min="5" max="5" width="12" style="55" customWidth="1"/>
    <col min="6" max="8" width="9" style="55" customWidth="1"/>
    <col min="9" max="9" width="10.42578125" style="55" customWidth="1"/>
    <col min="10" max="10" width="9" style="55" customWidth="1"/>
    <col min="11" max="11" width="11.85546875" style="55" customWidth="1"/>
    <col min="12" max="12" width="9" style="55" customWidth="1"/>
    <col min="13" max="13" width="11.85546875" style="55" customWidth="1"/>
    <col min="14" max="30" width="9" style="55" customWidth="1"/>
    <col min="31" max="31" width="14.5703125" style="55" customWidth="1"/>
    <col min="32" max="16384" width="14.5703125" style="55"/>
  </cols>
  <sheetData>
    <row r="2" spans="1:14" x14ac:dyDescent="0.2">
      <c r="A2" s="288" t="s">
        <v>647</v>
      </c>
    </row>
    <row r="3" spans="1:14" x14ac:dyDescent="0.2">
      <c r="A3" s="289" t="s">
        <v>648</v>
      </c>
    </row>
    <row r="5" spans="1:14" ht="15" x14ac:dyDescent="0.2">
      <c r="A5" s="170" t="s">
        <v>547</v>
      </c>
    </row>
    <row r="6" spans="1:14" x14ac:dyDescent="0.2">
      <c r="A6" s="170"/>
    </row>
    <row r="8" spans="1:14" x14ac:dyDescent="0.2">
      <c r="A8" s="493" t="s">
        <v>3</v>
      </c>
      <c r="B8" s="493" t="s">
        <v>487</v>
      </c>
      <c r="C8" s="494" t="s">
        <v>434</v>
      </c>
      <c r="D8" s="495"/>
      <c r="E8" s="496"/>
      <c r="F8" s="494" t="s">
        <v>435</v>
      </c>
      <c r="G8" s="496"/>
      <c r="H8" s="503" t="s">
        <v>213</v>
      </c>
      <c r="I8" s="504"/>
      <c r="J8" s="505"/>
      <c r="K8" s="481" t="s">
        <v>532</v>
      </c>
      <c r="L8" s="494" t="s">
        <v>533</v>
      </c>
      <c r="M8" s="481" t="s">
        <v>214</v>
      </c>
      <c r="N8" s="512" t="s">
        <v>534</v>
      </c>
    </row>
    <row r="9" spans="1:14" ht="22.5" customHeight="1" x14ac:dyDescent="0.2">
      <c r="A9" s="493"/>
      <c r="B9" s="493"/>
      <c r="C9" s="497"/>
      <c r="D9" s="498"/>
      <c r="E9" s="499"/>
      <c r="F9" s="497"/>
      <c r="G9" s="499"/>
      <c r="H9" s="506"/>
      <c r="I9" s="507"/>
      <c r="J9" s="508"/>
      <c r="K9" s="482"/>
      <c r="L9" s="497"/>
      <c r="M9" s="482"/>
      <c r="N9" s="512"/>
    </row>
    <row r="10" spans="1:14" x14ac:dyDescent="0.2">
      <c r="A10" s="493"/>
      <c r="B10" s="493"/>
      <c r="C10" s="500"/>
      <c r="D10" s="501"/>
      <c r="E10" s="502"/>
      <c r="F10" s="500"/>
      <c r="G10" s="502"/>
      <c r="H10" s="509"/>
      <c r="I10" s="510"/>
      <c r="J10" s="511"/>
      <c r="K10" s="483"/>
      <c r="L10" s="500"/>
      <c r="M10" s="483"/>
      <c r="N10" s="512"/>
    </row>
    <row r="11" spans="1:14" ht="54.75" customHeight="1" x14ac:dyDescent="0.2">
      <c r="A11" s="493"/>
      <c r="B11" s="493"/>
      <c r="C11" s="481" t="s">
        <v>535</v>
      </c>
      <c r="D11" s="481" t="s">
        <v>19</v>
      </c>
      <c r="E11" s="481" t="s">
        <v>20</v>
      </c>
      <c r="F11" s="481" t="s">
        <v>25</v>
      </c>
      <c r="G11" s="481" t="s">
        <v>20</v>
      </c>
      <c r="H11" s="481" t="s">
        <v>548</v>
      </c>
      <c r="I11" s="481" t="s">
        <v>19</v>
      </c>
      <c r="J11" s="481" t="s">
        <v>20</v>
      </c>
      <c r="K11" s="481" t="s">
        <v>511</v>
      </c>
      <c r="L11" s="481" t="s">
        <v>22</v>
      </c>
      <c r="M11" s="481" t="s">
        <v>26</v>
      </c>
      <c r="N11" s="512"/>
    </row>
    <row r="12" spans="1:14" x14ac:dyDescent="0.2">
      <c r="A12" s="493"/>
      <c r="B12" s="49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512"/>
    </row>
    <row r="14" spans="1:14" x14ac:dyDescent="0.2">
      <c r="A14" s="288" t="s">
        <v>599</v>
      </c>
    </row>
    <row r="15" spans="1:14" x14ac:dyDescent="0.2">
      <c r="A15" s="192">
        <v>1</v>
      </c>
      <c r="B15" s="190" t="s">
        <v>549</v>
      </c>
      <c r="C15" s="191"/>
      <c r="D15" s="192"/>
      <c r="E15" s="192"/>
      <c r="F15" s="191"/>
      <c r="G15" s="192"/>
      <c r="H15" s="193"/>
      <c r="I15" s="192"/>
      <c r="J15" s="192"/>
      <c r="K15" s="192"/>
      <c r="L15" s="192"/>
      <c r="M15" s="194"/>
      <c r="N15" s="195"/>
    </row>
    <row r="16" spans="1:14" x14ac:dyDescent="0.2">
      <c r="A16" s="173">
        <v>2</v>
      </c>
      <c r="B16" s="560" t="s">
        <v>691</v>
      </c>
      <c r="C16" s="174"/>
      <c r="D16" s="175"/>
      <c r="E16" s="173"/>
      <c r="F16" s="174"/>
      <c r="G16" s="173"/>
      <c r="H16" s="196"/>
      <c r="I16" s="175"/>
      <c r="J16" s="173"/>
      <c r="K16" s="173"/>
      <c r="L16" s="173"/>
      <c r="M16" s="197"/>
      <c r="N16" s="198"/>
    </row>
    <row r="17" spans="1:14" x14ac:dyDescent="0.2">
      <c r="A17" s="352" t="s">
        <v>649</v>
      </c>
      <c r="N17" s="199"/>
    </row>
    <row r="18" spans="1:14" x14ac:dyDescent="0.2">
      <c r="A18" s="352"/>
      <c r="N18" s="199"/>
    </row>
    <row r="19" spans="1:14" x14ac:dyDescent="0.2">
      <c r="A19" s="170" t="s">
        <v>38</v>
      </c>
      <c r="N19" s="199"/>
    </row>
    <row r="20" spans="1:14" x14ac:dyDescent="0.2">
      <c r="A20" s="192">
        <v>1</v>
      </c>
      <c r="B20" s="190" t="s">
        <v>549</v>
      </c>
      <c r="C20" s="191">
        <v>0.73</v>
      </c>
      <c r="D20" s="192">
        <v>100</v>
      </c>
      <c r="E20" s="192">
        <v>10</v>
      </c>
      <c r="F20" s="191">
        <v>35.17</v>
      </c>
      <c r="G20" s="192">
        <v>1</v>
      </c>
      <c r="H20" s="193">
        <f>(((C20*88)/100)*F20)/100</f>
        <v>0.22593208000000001</v>
      </c>
      <c r="I20" s="192">
        <v>100</v>
      </c>
      <c r="J20" s="192">
        <v>5</v>
      </c>
      <c r="K20" s="192">
        <v>117</v>
      </c>
      <c r="L20" s="192">
        <v>82</v>
      </c>
      <c r="M20" s="194">
        <v>10.199999999999999</v>
      </c>
      <c r="N20" s="195">
        <f>E20+G20+J20</f>
        <v>16</v>
      </c>
    </row>
    <row r="21" spans="1:14" x14ac:dyDescent="0.2">
      <c r="A21" s="173">
        <v>2</v>
      </c>
      <c r="B21" s="560" t="s">
        <v>691</v>
      </c>
      <c r="C21" s="174">
        <v>0.76</v>
      </c>
      <c r="D21" s="175">
        <f>(C21*D20)/C20</f>
        <v>104.10958904109589</v>
      </c>
      <c r="E21" s="173">
        <v>10</v>
      </c>
      <c r="F21" s="174">
        <v>36.909999999999997</v>
      </c>
      <c r="G21" s="173">
        <v>1</v>
      </c>
      <c r="H21" s="196">
        <f>(((C21*88)/100)*F21)/100</f>
        <v>0.24685407999999995</v>
      </c>
      <c r="I21" s="175">
        <f>(H21*I20)/H20</f>
        <v>109.26030513240968</v>
      </c>
      <c r="J21" s="173">
        <v>6</v>
      </c>
      <c r="K21" s="173">
        <v>118</v>
      </c>
      <c r="L21" s="173">
        <v>125</v>
      </c>
      <c r="M21" s="197">
        <v>13.5</v>
      </c>
      <c r="N21" s="198">
        <f>E21+G21+J21</f>
        <v>17</v>
      </c>
    </row>
    <row r="23" spans="1:14" x14ac:dyDescent="0.2">
      <c r="A23" s="99" t="s">
        <v>42</v>
      </c>
      <c r="N23" s="199"/>
    </row>
    <row r="24" spans="1:14" x14ac:dyDescent="0.2">
      <c r="A24" s="192">
        <v>1</v>
      </c>
      <c r="B24" s="190" t="s">
        <v>549</v>
      </c>
      <c r="C24" s="191">
        <f>SUM(C20)/1</f>
        <v>0.73</v>
      </c>
      <c r="D24" s="192">
        <v>100</v>
      </c>
      <c r="E24" s="192">
        <v>10</v>
      </c>
      <c r="F24" s="191">
        <f>SUM(F20)/1</f>
        <v>35.17</v>
      </c>
      <c r="G24" s="200">
        <v>1</v>
      </c>
      <c r="H24" s="193">
        <f>(((C24*88)/100)*F24)/100</f>
        <v>0.22593208000000001</v>
      </c>
      <c r="I24" s="192">
        <v>100</v>
      </c>
      <c r="J24" s="192">
        <v>5</v>
      </c>
      <c r="K24" s="200">
        <f t="shared" ref="K24:M25" si="0">K20</f>
        <v>117</v>
      </c>
      <c r="L24" s="200">
        <f t="shared" si="0"/>
        <v>82</v>
      </c>
      <c r="M24" s="191">
        <f t="shared" si="0"/>
        <v>10.199999999999999</v>
      </c>
      <c r="N24" s="195">
        <f>E24+G24+J24</f>
        <v>16</v>
      </c>
    </row>
    <row r="25" spans="1:14" x14ac:dyDescent="0.2">
      <c r="A25" s="173">
        <v>2</v>
      </c>
      <c r="B25" s="560" t="s">
        <v>691</v>
      </c>
      <c r="C25" s="174">
        <f>(C21)/1</f>
        <v>0.76</v>
      </c>
      <c r="D25" s="175">
        <f>(C25*D24)/C24</f>
        <v>104.10958904109589</v>
      </c>
      <c r="E25" s="173">
        <v>10</v>
      </c>
      <c r="F25" s="174">
        <f>(F21)/1</f>
        <v>36.909999999999997</v>
      </c>
      <c r="G25" s="175">
        <v>1</v>
      </c>
      <c r="H25" s="196">
        <f>(((C25*88)/100)*F25)/100</f>
        <v>0.24685407999999995</v>
      </c>
      <c r="I25" s="175">
        <f>(H25*I24)/H24</f>
        <v>109.26030513240968</v>
      </c>
      <c r="J25" s="173">
        <v>6</v>
      </c>
      <c r="K25" s="175">
        <f t="shared" si="0"/>
        <v>118</v>
      </c>
      <c r="L25" s="175">
        <f t="shared" si="0"/>
        <v>125</v>
      </c>
      <c r="M25" s="174">
        <f t="shared" si="0"/>
        <v>13.5</v>
      </c>
      <c r="N25" s="198">
        <f>E25+G25+J25</f>
        <v>17</v>
      </c>
    </row>
    <row r="28" spans="1:14" x14ac:dyDescent="0.2">
      <c r="B28" s="390" t="s">
        <v>43</v>
      </c>
      <c r="C28" s="390"/>
      <c r="D28" s="390"/>
      <c r="E28" s="390"/>
      <c r="F28" s="390"/>
      <c r="G28" s="390"/>
      <c r="H28" s="390"/>
      <c r="I28" s="390"/>
      <c r="J28" s="390"/>
    </row>
    <row r="29" spans="1:14" x14ac:dyDescent="0.2">
      <c r="B29" s="271" t="s">
        <v>356</v>
      </c>
      <c r="C29" s="404" t="s">
        <v>151</v>
      </c>
      <c r="D29" s="404"/>
      <c r="E29" s="404" t="s">
        <v>47</v>
      </c>
      <c r="F29" s="404"/>
      <c r="G29" s="404"/>
      <c r="H29" s="404"/>
      <c r="I29" s="404"/>
      <c r="J29" s="404"/>
    </row>
    <row r="30" spans="1:14" x14ac:dyDescent="0.2">
      <c r="B30" s="56" t="s">
        <v>48</v>
      </c>
      <c r="C30" s="474"/>
      <c r="D30" s="475"/>
      <c r="E30" s="475"/>
      <c r="F30" s="475"/>
      <c r="G30" s="475"/>
      <c r="H30" s="475"/>
      <c r="I30" s="475"/>
      <c r="J30" s="475"/>
    </row>
    <row r="31" spans="1:14" x14ac:dyDescent="0.2">
      <c r="B31" s="49" t="s">
        <v>55</v>
      </c>
      <c r="C31" s="491" t="s">
        <v>590</v>
      </c>
      <c r="D31" s="489"/>
      <c r="E31" s="486">
        <v>1.8</v>
      </c>
      <c r="F31" s="490"/>
      <c r="G31" s="490"/>
      <c r="H31" s="490"/>
      <c r="I31" s="490"/>
      <c r="J31" s="487"/>
    </row>
    <row r="32" spans="1:14" x14ac:dyDescent="0.2">
      <c r="B32" s="49" t="s">
        <v>516</v>
      </c>
      <c r="C32" s="491" t="s">
        <v>650</v>
      </c>
      <c r="D32" s="489"/>
      <c r="E32" s="492" t="s">
        <v>641</v>
      </c>
      <c r="F32" s="490"/>
      <c r="G32" s="490"/>
      <c r="H32" s="490"/>
      <c r="I32" s="490"/>
      <c r="J32" s="487"/>
    </row>
    <row r="33" spans="2:10" x14ac:dyDescent="0.2">
      <c r="B33" s="49" t="s">
        <v>56</v>
      </c>
      <c r="C33" s="488"/>
      <c r="D33" s="489"/>
      <c r="E33" s="486">
        <v>5.9</v>
      </c>
      <c r="F33" s="490"/>
      <c r="G33" s="490"/>
      <c r="H33" s="490"/>
      <c r="I33" s="490"/>
      <c r="J33" s="487"/>
    </row>
    <row r="34" spans="2:10" x14ac:dyDescent="0.2">
      <c r="B34" s="49" t="s">
        <v>57</v>
      </c>
      <c r="C34" s="486"/>
      <c r="D34" s="487"/>
      <c r="E34" s="486">
        <v>98</v>
      </c>
      <c r="F34" s="490"/>
      <c r="G34" s="490"/>
      <c r="H34" s="490"/>
      <c r="I34" s="490"/>
      <c r="J34" s="487"/>
    </row>
    <row r="35" spans="2:10" x14ac:dyDescent="0.2">
      <c r="B35" s="49" t="s">
        <v>58</v>
      </c>
      <c r="C35" s="486"/>
      <c r="D35" s="487"/>
      <c r="E35" s="486">
        <v>143</v>
      </c>
      <c r="F35" s="490"/>
      <c r="G35" s="490"/>
      <c r="H35" s="490"/>
      <c r="I35" s="490"/>
      <c r="J35" s="487"/>
    </row>
    <row r="36" spans="2:10" x14ac:dyDescent="0.2">
      <c r="B36" s="49" t="s">
        <v>59</v>
      </c>
      <c r="C36" s="401" t="s">
        <v>550</v>
      </c>
      <c r="D36" s="399"/>
      <c r="E36" s="399"/>
      <c r="F36" s="399"/>
      <c r="G36" s="399"/>
      <c r="H36" s="399"/>
      <c r="I36" s="399"/>
      <c r="J36" s="399"/>
    </row>
    <row r="37" spans="2:10" x14ac:dyDescent="0.2">
      <c r="B37" s="49" t="s">
        <v>63</v>
      </c>
      <c r="C37" s="479"/>
      <c r="D37" s="479"/>
      <c r="E37" s="478" t="s">
        <v>174</v>
      </c>
      <c r="F37" s="479"/>
      <c r="G37" s="479"/>
      <c r="H37" s="479"/>
      <c r="I37" s="479"/>
      <c r="J37" s="479"/>
    </row>
    <row r="38" spans="2:10" x14ac:dyDescent="0.2">
      <c r="B38" s="164" t="s">
        <v>15</v>
      </c>
      <c r="C38" s="399"/>
      <c r="D38" s="400"/>
      <c r="E38" s="415" t="s">
        <v>448</v>
      </c>
      <c r="F38" s="404"/>
      <c r="G38" s="404"/>
      <c r="H38" s="404"/>
      <c r="I38" s="404"/>
      <c r="J38" s="404"/>
    </row>
    <row r="39" spans="2:10" x14ac:dyDescent="0.2">
      <c r="B39" s="49" t="s">
        <v>74</v>
      </c>
      <c r="C39" s="477"/>
      <c r="D39" s="477"/>
      <c r="E39" s="477"/>
      <c r="F39" s="477"/>
      <c r="G39" s="477"/>
      <c r="H39" s="477"/>
      <c r="I39" s="477"/>
      <c r="J39" s="477"/>
    </row>
    <row r="40" spans="2:10" x14ac:dyDescent="0.2">
      <c r="B40" s="49" t="s">
        <v>75</v>
      </c>
      <c r="C40" s="49"/>
      <c r="D40" s="165"/>
      <c r="E40" s="271" t="s">
        <v>174</v>
      </c>
      <c r="F40" s="271" t="s">
        <v>78</v>
      </c>
      <c r="G40" s="49"/>
      <c r="H40" s="49"/>
      <c r="I40" s="49"/>
      <c r="J40" s="49"/>
    </row>
    <row r="41" spans="2:10" x14ac:dyDescent="0.2">
      <c r="B41" s="49" t="s">
        <v>79</v>
      </c>
      <c r="C41" s="49"/>
      <c r="D41" s="165"/>
      <c r="E41" s="49"/>
      <c r="F41" s="49"/>
      <c r="G41" s="49"/>
      <c r="H41" s="49"/>
      <c r="I41" s="49"/>
      <c r="J41" s="49"/>
    </row>
    <row r="42" spans="2:10" x14ac:dyDescent="0.2">
      <c r="B42" s="49"/>
      <c r="C42" s="49"/>
      <c r="D42" s="40"/>
      <c r="E42" s="49"/>
      <c r="F42" s="49"/>
      <c r="G42" s="49"/>
      <c r="H42" s="49"/>
      <c r="I42" s="49"/>
      <c r="J42" s="49"/>
    </row>
  </sheetData>
  <mergeCells count="40">
    <mergeCell ref="C38:D38"/>
    <mergeCell ref="E38:J38"/>
    <mergeCell ref="C39:J39"/>
    <mergeCell ref="C35:D35"/>
    <mergeCell ref="E35:J35"/>
    <mergeCell ref="C36:J36"/>
    <mergeCell ref="C37:D37"/>
    <mergeCell ref="E37:J37"/>
    <mergeCell ref="C32:D32"/>
    <mergeCell ref="E32:J32"/>
    <mergeCell ref="C33:D33"/>
    <mergeCell ref="E33:J33"/>
    <mergeCell ref="C34:D34"/>
    <mergeCell ref="E34:J34"/>
    <mergeCell ref="B28:J28"/>
    <mergeCell ref="C29:D29"/>
    <mergeCell ref="E29:J29"/>
    <mergeCell ref="C30:J30"/>
    <mergeCell ref="C31:D31"/>
    <mergeCell ref="E31:J31"/>
    <mergeCell ref="K8:K10"/>
    <mergeCell ref="K11:K12"/>
    <mergeCell ref="L8:L10"/>
    <mergeCell ref="M8:M10"/>
    <mergeCell ref="N8:N12"/>
    <mergeCell ref="L11:L12"/>
    <mergeCell ref="M11:M12"/>
    <mergeCell ref="F11:F12"/>
    <mergeCell ref="F8:G10"/>
    <mergeCell ref="G11:G12"/>
    <mergeCell ref="H11:H12"/>
    <mergeCell ref="H8:J10"/>
    <mergeCell ref="I11:I12"/>
    <mergeCell ref="J11:J12"/>
    <mergeCell ref="A8:A12"/>
    <mergeCell ref="B8:B12"/>
    <mergeCell ref="C11:C12"/>
    <mergeCell ref="C8:E10"/>
    <mergeCell ref="D11:D12"/>
    <mergeCell ref="E11:E1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39"/>
  <sheetViews>
    <sheetView workbookViewId="0">
      <selection activeCell="V40" sqref="V40"/>
    </sheetView>
  </sheetViews>
  <sheetFormatPr defaultColWidth="14.5703125" defaultRowHeight="12.75" x14ac:dyDescent="0.2"/>
  <cols>
    <col min="1" max="1" width="9" style="55" customWidth="1"/>
    <col min="2" max="2" width="29.42578125" style="55" customWidth="1"/>
    <col min="3" max="3" width="12" style="55" customWidth="1"/>
    <col min="4" max="4" width="10.7109375" style="55" customWidth="1"/>
    <col min="5" max="5" width="12" style="55" customWidth="1"/>
    <col min="6" max="8" width="9" style="55" customWidth="1"/>
    <col min="9" max="9" width="10.42578125" style="55" customWidth="1"/>
    <col min="10" max="10" width="9" style="55" customWidth="1"/>
    <col min="11" max="11" width="11.85546875" style="55" customWidth="1"/>
    <col min="12" max="12" width="9" style="55" customWidth="1"/>
    <col min="13" max="13" width="11.85546875" style="55" customWidth="1"/>
    <col min="14" max="30" width="9" style="55" customWidth="1"/>
    <col min="31" max="31" width="14.5703125" style="55" customWidth="1"/>
    <col min="32" max="16384" width="14.5703125" style="55"/>
  </cols>
  <sheetData>
    <row r="2" spans="1:14" x14ac:dyDescent="0.2">
      <c r="A2" s="288" t="s">
        <v>651</v>
      </c>
    </row>
    <row r="3" spans="1:14" x14ac:dyDescent="0.2">
      <c r="A3" s="289" t="s">
        <v>652</v>
      </c>
    </row>
    <row r="5" spans="1:14" ht="15" x14ac:dyDescent="0.2">
      <c r="A5" s="170" t="s">
        <v>547</v>
      </c>
    </row>
    <row r="6" spans="1:14" x14ac:dyDescent="0.2">
      <c r="A6" s="170"/>
    </row>
    <row r="8" spans="1:14" x14ac:dyDescent="0.2">
      <c r="A8" s="493" t="s">
        <v>3</v>
      </c>
      <c r="B8" s="493" t="s">
        <v>487</v>
      </c>
      <c r="C8" s="494" t="s">
        <v>434</v>
      </c>
      <c r="D8" s="495"/>
      <c r="E8" s="496"/>
      <c r="F8" s="494" t="s">
        <v>435</v>
      </c>
      <c r="G8" s="496"/>
      <c r="H8" s="503" t="s">
        <v>213</v>
      </c>
      <c r="I8" s="504"/>
      <c r="J8" s="505"/>
      <c r="K8" s="481" t="s">
        <v>532</v>
      </c>
      <c r="L8" s="494" t="s">
        <v>533</v>
      </c>
      <c r="M8" s="481" t="s">
        <v>214</v>
      </c>
      <c r="N8" s="512" t="s">
        <v>534</v>
      </c>
    </row>
    <row r="9" spans="1:14" ht="22.5" customHeight="1" x14ac:dyDescent="0.2">
      <c r="A9" s="493"/>
      <c r="B9" s="493"/>
      <c r="C9" s="497"/>
      <c r="D9" s="498"/>
      <c r="E9" s="499"/>
      <c r="F9" s="497"/>
      <c r="G9" s="499"/>
      <c r="H9" s="506"/>
      <c r="I9" s="507"/>
      <c r="J9" s="508"/>
      <c r="K9" s="482"/>
      <c r="L9" s="497"/>
      <c r="M9" s="482"/>
      <c r="N9" s="512"/>
    </row>
    <row r="10" spans="1:14" x14ac:dyDescent="0.2">
      <c r="A10" s="493"/>
      <c r="B10" s="493"/>
      <c r="C10" s="500"/>
      <c r="D10" s="501"/>
      <c r="E10" s="502"/>
      <c r="F10" s="500"/>
      <c r="G10" s="502"/>
      <c r="H10" s="509"/>
      <c r="I10" s="510"/>
      <c r="J10" s="511"/>
      <c r="K10" s="483"/>
      <c r="L10" s="500"/>
      <c r="M10" s="483"/>
      <c r="N10" s="512"/>
    </row>
    <row r="11" spans="1:14" ht="54.75" customHeight="1" x14ac:dyDescent="0.2">
      <c r="A11" s="493"/>
      <c r="B11" s="493"/>
      <c r="C11" s="481" t="s">
        <v>535</v>
      </c>
      <c r="D11" s="481" t="s">
        <v>19</v>
      </c>
      <c r="E11" s="481" t="s">
        <v>20</v>
      </c>
      <c r="F11" s="481" t="s">
        <v>25</v>
      </c>
      <c r="G11" s="481" t="s">
        <v>20</v>
      </c>
      <c r="H11" s="481" t="s">
        <v>548</v>
      </c>
      <c r="I11" s="481" t="s">
        <v>19</v>
      </c>
      <c r="J11" s="481" t="s">
        <v>20</v>
      </c>
      <c r="K11" s="481" t="s">
        <v>511</v>
      </c>
      <c r="L11" s="481" t="s">
        <v>22</v>
      </c>
      <c r="M11" s="481" t="s">
        <v>26</v>
      </c>
      <c r="N11" s="512"/>
    </row>
    <row r="12" spans="1:14" x14ac:dyDescent="0.2">
      <c r="A12" s="493"/>
      <c r="B12" s="49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512"/>
    </row>
    <row r="14" spans="1:14" x14ac:dyDescent="0.2">
      <c r="A14" s="99" t="s">
        <v>262</v>
      </c>
    </row>
    <row r="15" spans="1:14" x14ac:dyDescent="0.2">
      <c r="A15" s="173">
        <v>1</v>
      </c>
      <c r="B15" s="560" t="s">
        <v>691</v>
      </c>
      <c r="C15" s="174">
        <v>0.11</v>
      </c>
      <c r="D15" s="175">
        <v>100</v>
      </c>
      <c r="E15" s="173">
        <v>10</v>
      </c>
      <c r="F15" s="197">
        <v>34.659999999999997</v>
      </c>
      <c r="G15" s="173">
        <v>1</v>
      </c>
      <c r="H15" s="196">
        <f>(((C15*88)/100)*F15)/100</f>
        <v>3.3550879999999991E-2</v>
      </c>
      <c r="I15" s="175">
        <v>100</v>
      </c>
      <c r="J15" s="173">
        <v>5</v>
      </c>
      <c r="K15" s="173">
        <v>142</v>
      </c>
      <c r="L15" s="173">
        <v>162</v>
      </c>
      <c r="M15" s="197">
        <v>15.8</v>
      </c>
      <c r="N15" s="198">
        <f>E15+G15+J15</f>
        <v>16</v>
      </c>
    </row>
    <row r="16" spans="1:14" x14ac:dyDescent="0.2">
      <c r="F16" s="199"/>
      <c r="N16" s="199"/>
    </row>
    <row r="17" spans="1:14" x14ac:dyDescent="0.2">
      <c r="A17" s="289" t="s">
        <v>602</v>
      </c>
      <c r="F17" s="199"/>
      <c r="N17" s="199"/>
    </row>
    <row r="18" spans="1:14" x14ac:dyDescent="0.2">
      <c r="A18" s="173">
        <v>1</v>
      </c>
      <c r="B18" s="560" t="s">
        <v>691</v>
      </c>
      <c r="C18" s="174">
        <v>0.1</v>
      </c>
      <c r="D18" s="175">
        <v>100</v>
      </c>
      <c r="E18" s="173">
        <v>10</v>
      </c>
      <c r="F18" s="197">
        <v>36.17</v>
      </c>
      <c r="G18" s="173">
        <v>1</v>
      </c>
      <c r="H18" s="196">
        <f>(((C18*88)/100)*F18)/100</f>
        <v>3.1829600000000006E-2</v>
      </c>
      <c r="I18" s="175">
        <v>100</v>
      </c>
      <c r="J18" s="173">
        <v>5</v>
      </c>
      <c r="K18" s="173">
        <v>137</v>
      </c>
      <c r="L18" s="173">
        <v>98</v>
      </c>
      <c r="M18" s="197">
        <v>17.600000000000001</v>
      </c>
      <c r="N18" s="198">
        <f>E18+G18+J18</f>
        <v>16</v>
      </c>
    </row>
    <row r="19" spans="1:14" x14ac:dyDescent="0.2">
      <c r="F19" s="199"/>
    </row>
    <row r="20" spans="1:14" x14ac:dyDescent="0.2">
      <c r="A20" s="99" t="s">
        <v>42</v>
      </c>
      <c r="F20" s="199"/>
      <c r="N20" s="199"/>
    </row>
    <row r="21" spans="1:14" x14ac:dyDescent="0.2">
      <c r="A21" s="173">
        <v>1</v>
      </c>
      <c r="B21" s="560" t="s">
        <v>691</v>
      </c>
      <c r="C21" s="174">
        <f>(C15+C18)/2</f>
        <v>0.10500000000000001</v>
      </c>
      <c r="D21" s="175">
        <v>100</v>
      </c>
      <c r="E21" s="173">
        <v>10</v>
      </c>
      <c r="F21" s="197">
        <f>(F15+F18)/2</f>
        <v>35.414999999999999</v>
      </c>
      <c r="G21" s="175">
        <v>1</v>
      </c>
      <c r="H21" s="196">
        <f>(((C21*88)/100)*F21)/100</f>
        <v>3.2723459999999996E-2</v>
      </c>
      <c r="I21" s="175">
        <v>100</v>
      </c>
      <c r="J21" s="173">
        <v>5</v>
      </c>
      <c r="K21" s="175">
        <f>(K15+K18)/2</f>
        <v>139.5</v>
      </c>
      <c r="L21" s="175">
        <f>(L15+L18)/2</f>
        <v>130</v>
      </c>
      <c r="M21" s="197">
        <f>(M15+M18)/2</f>
        <v>16.700000000000003</v>
      </c>
      <c r="N21" s="198">
        <f>E21+G21+J21</f>
        <v>16</v>
      </c>
    </row>
    <row r="24" spans="1:14" x14ac:dyDescent="0.2">
      <c r="B24" s="390" t="s">
        <v>43</v>
      </c>
      <c r="C24" s="390"/>
      <c r="D24" s="390"/>
      <c r="E24" s="562"/>
      <c r="F24" s="562"/>
      <c r="G24" s="562"/>
      <c r="H24" s="562"/>
      <c r="I24" s="562"/>
      <c r="J24" s="562"/>
    </row>
    <row r="25" spans="1:14" x14ac:dyDescent="0.2">
      <c r="B25" s="306" t="s">
        <v>356</v>
      </c>
      <c r="C25" s="486" t="s">
        <v>45</v>
      </c>
      <c r="D25" s="468"/>
      <c r="E25" s="564" t="s">
        <v>152</v>
      </c>
      <c r="F25" s="564"/>
      <c r="G25" s="557"/>
      <c r="H25" s="557"/>
      <c r="I25" s="557"/>
      <c r="J25" s="557"/>
    </row>
    <row r="26" spans="1:14" x14ac:dyDescent="0.2">
      <c r="B26" s="172" t="s">
        <v>48</v>
      </c>
      <c r="C26" s="486"/>
      <c r="D26" s="487"/>
      <c r="E26" s="566"/>
      <c r="F26" s="567"/>
    </row>
    <row r="27" spans="1:14" x14ac:dyDescent="0.2">
      <c r="B27" s="173" t="s">
        <v>55</v>
      </c>
      <c r="C27" s="488">
        <v>1.57</v>
      </c>
      <c r="D27" s="565"/>
      <c r="E27" s="564">
        <v>3.9</v>
      </c>
      <c r="F27" s="564"/>
    </row>
    <row r="28" spans="1:14" x14ac:dyDescent="0.2">
      <c r="B28" s="173" t="s">
        <v>516</v>
      </c>
      <c r="C28" s="488" t="s">
        <v>538</v>
      </c>
      <c r="D28" s="565"/>
      <c r="E28" s="564" t="s">
        <v>542</v>
      </c>
      <c r="F28" s="564"/>
    </row>
    <row r="29" spans="1:14" x14ac:dyDescent="0.2">
      <c r="B29" s="173" t="s">
        <v>56</v>
      </c>
      <c r="C29" s="488">
        <v>6.06</v>
      </c>
      <c r="D29" s="565"/>
      <c r="E29" s="564">
        <v>5.7</v>
      </c>
      <c r="F29" s="564"/>
    </row>
    <row r="30" spans="1:14" x14ac:dyDescent="0.2">
      <c r="B30" s="173" t="s">
        <v>539</v>
      </c>
      <c r="C30" s="486">
        <v>170</v>
      </c>
      <c r="D30" s="468"/>
      <c r="E30" s="564">
        <v>101</v>
      </c>
      <c r="F30" s="564"/>
    </row>
    <row r="31" spans="1:14" x14ac:dyDescent="0.2">
      <c r="B31" s="173" t="s">
        <v>540</v>
      </c>
      <c r="C31" s="486">
        <v>138.30000000000001</v>
      </c>
      <c r="D31" s="468"/>
      <c r="E31" s="564">
        <v>101</v>
      </c>
      <c r="F31" s="564"/>
    </row>
    <row r="32" spans="1:14" x14ac:dyDescent="0.2">
      <c r="B32" s="173" t="s">
        <v>52</v>
      </c>
      <c r="C32" s="486" t="s">
        <v>543</v>
      </c>
      <c r="D32" s="468"/>
      <c r="E32" s="564" t="s">
        <v>544</v>
      </c>
      <c r="F32" s="564"/>
    </row>
    <row r="33" spans="2:6" x14ac:dyDescent="0.2">
      <c r="B33" s="173" t="s">
        <v>545</v>
      </c>
      <c r="C33" s="486" t="s">
        <v>550</v>
      </c>
      <c r="D33" s="490"/>
      <c r="E33" s="568"/>
      <c r="F33" s="563"/>
    </row>
    <row r="34" spans="2:6" x14ac:dyDescent="0.2">
      <c r="B34" s="173" t="s">
        <v>63</v>
      </c>
      <c r="C34" s="492" t="s">
        <v>86</v>
      </c>
      <c r="D34" s="487"/>
      <c r="E34" s="492" t="s">
        <v>170</v>
      </c>
      <c r="F34" s="487"/>
    </row>
    <row r="35" spans="2:6" x14ac:dyDescent="0.2">
      <c r="B35" s="49" t="s">
        <v>15</v>
      </c>
      <c r="C35" s="438" t="s">
        <v>654</v>
      </c>
      <c r="D35" s="400"/>
      <c r="E35" s="438" t="s">
        <v>653</v>
      </c>
      <c r="F35" s="400"/>
    </row>
    <row r="36" spans="2:6" x14ac:dyDescent="0.2">
      <c r="B36" s="56"/>
      <c r="C36" s="168"/>
      <c r="D36" s="169"/>
      <c r="E36" s="169"/>
      <c r="F36" s="169"/>
    </row>
    <row r="37" spans="2:6" x14ac:dyDescent="0.2">
      <c r="B37" s="49"/>
      <c r="C37" s="40"/>
      <c r="D37" s="40"/>
      <c r="E37" s="40"/>
      <c r="F37" s="40"/>
    </row>
    <row r="38" spans="2:6" x14ac:dyDescent="0.2">
      <c r="B38" s="49"/>
      <c r="C38" s="40"/>
      <c r="D38" s="40"/>
      <c r="E38" s="40"/>
      <c r="F38" s="40"/>
    </row>
    <row r="39" spans="2:6" x14ac:dyDescent="0.2">
      <c r="B39" s="49"/>
      <c r="C39" s="40"/>
      <c r="D39" s="40"/>
      <c r="E39" s="40"/>
      <c r="F39" s="40"/>
    </row>
  </sheetData>
  <mergeCells count="42">
    <mergeCell ref="C33:F33"/>
    <mergeCell ref="E34:F34"/>
    <mergeCell ref="C34:D34"/>
    <mergeCell ref="C35:D35"/>
    <mergeCell ref="E35:F35"/>
    <mergeCell ref="C32:D32"/>
    <mergeCell ref="E29:F29"/>
    <mergeCell ref="E30:F30"/>
    <mergeCell ref="E31:F31"/>
    <mergeCell ref="E32:F32"/>
    <mergeCell ref="C28:D28"/>
    <mergeCell ref="E28:F28"/>
    <mergeCell ref="C29:D29"/>
    <mergeCell ref="C30:D30"/>
    <mergeCell ref="C31:D31"/>
    <mergeCell ref="C25:D25"/>
    <mergeCell ref="E25:F25"/>
    <mergeCell ref="C26:D26"/>
    <mergeCell ref="E26:F26"/>
    <mergeCell ref="C27:D27"/>
    <mergeCell ref="E27:F27"/>
    <mergeCell ref="L8:L10"/>
    <mergeCell ref="L11:L12"/>
    <mergeCell ref="M8:M10"/>
    <mergeCell ref="M11:M12"/>
    <mergeCell ref="N8:N12"/>
    <mergeCell ref="B24:J24"/>
    <mergeCell ref="H8:J10"/>
    <mergeCell ref="K8:K10"/>
    <mergeCell ref="G11:G12"/>
    <mergeCell ref="H11:H12"/>
    <mergeCell ref="I11:I12"/>
    <mergeCell ref="J11:J12"/>
    <mergeCell ref="K11:K12"/>
    <mergeCell ref="C8:E10"/>
    <mergeCell ref="F8:G10"/>
    <mergeCell ref="F11:F12"/>
    <mergeCell ref="A8:A12"/>
    <mergeCell ref="B8:B12"/>
    <mergeCell ref="C11:C12"/>
    <mergeCell ref="D11:D12"/>
    <mergeCell ref="E11:E1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117"/>
  <sheetViews>
    <sheetView workbookViewId="0">
      <pane ySplit="9" topLeftCell="A10" activePane="bottomLeft" state="frozen"/>
      <selection pane="bottomLeft" activeCell="H26" sqref="H26"/>
    </sheetView>
  </sheetViews>
  <sheetFormatPr defaultColWidth="14.5703125" defaultRowHeight="15" x14ac:dyDescent="0.25"/>
  <cols>
    <col min="1" max="1" width="5" customWidth="1"/>
    <col min="2" max="2" width="29.140625" customWidth="1"/>
    <col min="3" max="3" width="10.7109375" bestFit="1" customWidth="1"/>
    <col min="4" max="4" width="23.85546875" bestFit="1" customWidth="1"/>
    <col min="5" max="5" width="9.140625" bestFit="1" customWidth="1"/>
    <col min="6" max="6" width="17.42578125" customWidth="1"/>
    <col min="7" max="7" width="10.7109375" bestFit="1" customWidth="1"/>
    <col min="8" max="8" width="23.85546875" bestFit="1" customWidth="1"/>
    <col min="9" max="9" width="13.5703125" bestFit="1" customWidth="1"/>
    <col min="10" max="10" width="4.5703125" bestFit="1" customWidth="1"/>
    <col min="11" max="11" width="5.85546875" bestFit="1" customWidth="1"/>
    <col min="12" max="12" width="4.5703125" bestFit="1" customWidth="1"/>
    <col min="13" max="13" width="5.85546875" bestFit="1" customWidth="1"/>
    <col min="14" max="14" width="4.5703125" bestFit="1" customWidth="1"/>
    <col min="15" max="15" width="5.85546875" bestFit="1" customWidth="1"/>
    <col min="16" max="16" width="4.5703125" bestFit="1" customWidth="1"/>
    <col min="17" max="17" width="5.85546875" bestFit="1" customWidth="1"/>
    <col min="18" max="18" width="14.140625" bestFit="1" customWidth="1"/>
    <col min="19" max="19" width="8" bestFit="1" customWidth="1"/>
    <col min="20" max="20" width="8.42578125" bestFit="1" customWidth="1"/>
    <col min="21" max="21" width="8.7109375" customWidth="1"/>
    <col min="22" max="22" width="4.5703125" bestFit="1" customWidth="1"/>
    <col min="23" max="23" width="5.85546875" bestFit="1" customWidth="1"/>
  </cols>
  <sheetData>
    <row r="2" spans="1:25" x14ac:dyDescent="0.25">
      <c r="B2" s="2" t="s">
        <v>118</v>
      </c>
    </row>
    <row r="3" spans="1:25" x14ac:dyDescent="0.25">
      <c r="B3" s="1" t="s">
        <v>119</v>
      </c>
    </row>
    <row r="5" spans="1:25" ht="15.75" customHeight="1" x14ac:dyDescent="0.25">
      <c r="A5" s="3" t="s">
        <v>120</v>
      </c>
    </row>
    <row r="7" spans="1:25" ht="75.75" customHeight="1" x14ac:dyDescent="0.25">
      <c r="A7" s="389" t="s">
        <v>3</v>
      </c>
      <c r="B7" s="389" t="s">
        <v>4</v>
      </c>
      <c r="C7" s="417" t="s">
        <v>121</v>
      </c>
      <c r="D7" s="417"/>
      <c r="E7" s="417"/>
      <c r="F7" s="388" t="s">
        <v>122</v>
      </c>
      <c r="G7" s="388" t="s">
        <v>7</v>
      </c>
      <c r="H7" s="5" t="s">
        <v>123</v>
      </c>
      <c r="I7" s="5" t="s">
        <v>9</v>
      </c>
      <c r="J7" s="389" t="s">
        <v>10</v>
      </c>
      <c r="K7" s="389"/>
      <c r="L7" s="389" t="s">
        <v>11</v>
      </c>
      <c r="M7" s="389"/>
      <c r="N7" s="389" t="s">
        <v>12</v>
      </c>
      <c r="O7" s="389"/>
      <c r="P7" s="389" t="s">
        <v>124</v>
      </c>
      <c r="Q7" s="389"/>
      <c r="R7" s="5" t="s">
        <v>125</v>
      </c>
      <c r="S7" s="5" t="s">
        <v>13</v>
      </c>
      <c r="T7" s="5" t="s">
        <v>14</v>
      </c>
      <c r="U7" s="5" t="s">
        <v>15</v>
      </c>
      <c r="V7" s="389" t="s">
        <v>16</v>
      </c>
      <c r="W7" s="389"/>
      <c r="X7" s="391" t="s">
        <v>17</v>
      </c>
    </row>
    <row r="8" spans="1:25" ht="25.5" customHeight="1" x14ac:dyDescent="0.25">
      <c r="A8" s="389"/>
      <c r="B8" s="389"/>
      <c r="C8" s="388" t="s">
        <v>686</v>
      </c>
      <c r="D8" s="388" t="s">
        <v>19</v>
      </c>
      <c r="E8" s="388" t="s">
        <v>20</v>
      </c>
      <c r="F8" s="388" t="s">
        <v>126</v>
      </c>
      <c r="G8" s="388" t="s">
        <v>20</v>
      </c>
      <c r="H8" s="5" t="s">
        <v>22</v>
      </c>
      <c r="I8" s="5" t="s">
        <v>23</v>
      </c>
      <c r="J8" s="5" t="s">
        <v>24</v>
      </c>
      <c r="K8" s="5" t="s">
        <v>20</v>
      </c>
      <c r="L8" s="5" t="s">
        <v>25</v>
      </c>
      <c r="M8" s="6" t="s">
        <v>20</v>
      </c>
      <c r="N8" s="6" t="s">
        <v>26</v>
      </c>
      <c r="O8" s="6" t="s">
        <v>20</v>
      </c>
      <c r="P8" s="5" t="s">
        <v>25</v>
      </c>
      <c r="Q8" s="5" t="s">
        <v>20</v>
      </c>
      <c r="R8" s="5" t="s">
        <v>127</v>
      </c>
      <c r="S8" s="5" t="s">
        <v>27</v>
      </c>
      <c r="T8" s="5" t="s">
        <v>28</v>
      </c>
      <c r="U8" s="5" t="s">
        <v>29</v>
      </c>
      <c r="V8" s="5" t="s">
        <v>25</v>
      </c>
      <c r="W8" s="5" t="s">
        <v>20</v>
      </c>
      <c r="X8" s="391"/>
    </row>
    <row r="9" spans="1:25" x14ac:dyDescent="0.25">
      <c r="C9" s="201"/>
      <c r="F9" s="201"/>
      <c r="G9" s="201"/>
    </row>
    <row r="10" spans="1:25" x14ac:dyDescent="0.25">
      <c r="A10" s="16" t="s">
        <v>599</v>
      </c>
      <c r="C10" s="201"/>
      <c r="F10" s="201"/>
      <c r="G10" s="201"/>
    </row>
    <row r="11" spans="1:25" x14ac:dyDescent="0.25">
      <c r="A11" s="65">
        <v>1</v>
      </c>
      <c r="B11" s="57" t="s">
        <v>128</v>
      </c>
      <c r="C11" s="385">
        <v>7.01</v>
      </c>
      <c r="D11" s="610">
        <v>100</v>
      </c>
      <c r="E11" s="610">
        <v>10</v>
      </c>
      <c r="F11" s="610">
        <v>9</v>
      </c>
      <c r="G11" s="610">
        <v>7</v>
      </c>
      <c r="H11" s="58">
        <v>95</v>
      </c>
      <c r="I11" s="58">
        <v>214</v>
      </c>
      <c r="J11" s="62">
        <v>780.2</v>
      </c>
      <c r="K11" s="58">
        <v>7</v>
      </c>
      <c r="L11" s="61">
        <v>11.13</v>
      </c>
      <c r="M11" s="58">
        <v>4</v>
      </c>
      <c r="N11" s="61">
        <v>50</v>
      </c>
      <c r="O11" s="58">
        <v>7</v>
      </c>
      <c r="P11" s="61">
        <v>20.62</v>
      </c>
      <c r="Q11" s="58">
        <v>4</v>
      </c>
      <c r="R11" s="61">
        <v>30.67</v>
      </c>
      <c r="S11" s="63">
        <v>430</v>
      </c>
      <c r="T11" s="63" t="s">
        <v>39</v>
      </c>
      <c r="U11" s="63" t="s">
        <v>129</v>
      </c>
      <c r="V11" s="61">
        <v>70.22</v>
      </c>
      <c r="W11" s="58">
        <v>9</v>
      </c>
      <c r="X11" s="58">
        <f t="shared" ref="X11:X25" si="0">SUM(E11+F11+K11+M11+O11+Q11+W11)</f>
        <v>50</v>
      </c>
      <c r="Y11" s="19"/>
    </row>
    <row r="12" spans="1:25" x14ac:dyDescent="0.25">
      <c r="A12" s="65">
        <v>2</v>
      </c>
      <c r="B12" s="57" t="s">
        <v>130</v>
      </c>
      <c r="C12" s="385">
        <v>7.36</v>
      </c>
      <c r="D12" s="610">
        <v>100</v>
      </c>
      <c r="E12" s="610">
        <v>10</v>
      </c>
      <c r="F12" s="610">
        <v>9</v>
      </c>
      <c r="G12" s="610">
        <v>8</v>
      </c>
      <c r="H12" s="58">
        <v>95</v>
      </c>
      <c r="I12" s="58">
        <v>214</v>
      </c>
      <c r="J12" s="62">
        <v>808.8</v>
      </c>
      <c r="K12" s="58">
        <v>9</v>
      </c>
      <c r="L12" s="61">
        <v>12.32</v>
      </c>
      <c r="M12" s="58">
        <v>6</v>
      </c>
      <c r="N12" s="61">
        <v>49</v>
      </c>
      <c r="O12" s="58">
        <v>7</v>
      </c>
      <c r="P12" s="61">
        <v>24.27</v>
      </c>
      <c r="Q12" s="58">
        <v>7</v>
      </c>
      <c r="R12" s="61">
        <v>39.9</v>
      </c>
      <c r="S12" s="63">
        <v>321</v>
      </c>
      <c r="T12" s="63" t="s">
        <v>39</v>
      </c>
      <c r="U12" s="63" t="s">
        <v>129</v>
      </c>
      <c r="V12" s="61">
        <v>68.95</v>
      </c>
      <c r="W12" s="58">
        <v>8</v>
      </c>
      <c r="X12" s="58">
        <f t="shared" si="0"/>
        <v>56</v>
      </c>
    </row>
    <row r="13" spans="1:25" x14ac:dyDescent="0.25">
      <c r="A13" s="65">
        <v>3</v>
      </c>
      <c r="B13" s="57" t="s">
        <v>131</v>
      </c>
      <c r="C13" s="385">
        <v>5.87</v>
      </c>
      <c r="D13" s="610">
        <v>100</v>
      </c>
      <c r="E13" s="610">
        <v>10</v>
      </c>
      <c r="F13" s="610">
        <v>9</v>
      </c>
      <c r="G13" s="610">
        <v>9</v>
      </c>
      <c r="H13" s="58">
        <v>86</v>
      </c>
      <c r="I13" s="58">
        <v>209</v>
      </c>
      <c r="J13" s="62">
        <v>775.2</v>
      </c>
      <c r="K13" s="58">
        <v>7</v>
      </c>
      <c r="L13" s="61">
        <v>14.12</v>
      </c>
      <c r="M13" s="58">
        <v>8</v>
      </c>
      <c r="N13" s="61">
        <v>42</v>
      </c>
      <c r="O13" s="58">
        <v>5</v>
      </c>
      <c r="P13" s="61">
        <v>27.77</v>
      </c>
      <c r="Q13" s="58">
        <v>8</v>
      </c>
      <c r="R13" s="61">
        <v>52.06</v>
      </c>
      <c r="S13" s="63">
        <v>185</v>
      </c>
      <c r="T13" s="63" t="s">
        <v>132</v>
      </c>
      <c r="U13" s="63" t="s">
        <v>129</v>
      </c>
      <c r="V13" s="61">
        <v>66.97</v>
      </c>
      <c r="W13" s="58">
        <v>4</v>
      </c>
      <c r="X13" s="58">
        <f t="shared" si="0"/>
        <v>51</v>
      </c>
    </row>
    <row r="14" spans="1:25" x14ac:dyDescent="0.25">
      <c r="A14" s="65">
        <v>4</v>
      </c>
      <c r="B14" s="57" t="s">
        <v>133</v>
      </c>
      <c r="C14" s="385">
        <v>7.75</v>
      </c>
      <c r="D14" s="610">
        <v>100</v>
      </c>
      <c r="E14" s="610">
        <v>10</v>
      </c>
      <c r="F14" s="610">
        <v>9</v>
      </c>
      <c r="G14" s="610">
        <v>8</v>
      </c>
      <c r="H14" s="58">
        <v>104</v>
      </c>
      <c r="I14" s="58">
        <v>210</v>
      </c>
      <c r="J14" s="62">
        <v>777.6</v>
      </c>
      <c r="K14" s="58">
        <v>7</v>
      </c>
      <c r="L14" s="61">
        <v>12.57</v>
      </c>
      <c r="M14" s="58">
        <v>6</v>
      </c>
      <c r="N14" s="61">
        <v>52</v>
      </c>
      <c r="O14" s="58">
        <v>8</v>
      </c>
      <c r="P14" s="61">
        <v>24.52</v>
      </c>
      <c r="Q14" s="58">
        <v>7</v>
      </c>
      <c r="R14" s="61">
        <v>38.590000000000003</v>
      </c>
      <c r="S14" s="63">
        <v>163</v>
      </c>
      <c r="T14" s="63" t="s">
        <v>134</v>
      </c>
      <c r="U14" s="63" t="s">
        <v>129</v>
      </c>
      <c r="V14" s="61">
        <v>69.08</v>
      </c>
      <c r="W14" s="58">
        <v>7</v>
      </c>
      <c r="X14" s="58">
        <f t="shared" si="0"/>
        <v>54</v>
      </c>
    </row>
    <row r="15" spans="1:25" x14ac:dyDescent="0.25">
      <c r="A15" s="79"/>
      <c r="B15" s="80" t="s">
        <v>135</v>
      </c>
      <c r="C15" s="386">
        <f>SUM(C11:C14)/4</f>
        <v>6.9975000000000005</v>
      </c>
      <c r="D15" s="611">
        <v>100</v>
      </c>
      <c r="E15" s="611">
        <v>10</v>
      </c>
      <c r="F15" s="612">
        <f t="shared" ref="F15:O15" si="1">SUM(F11:F14)/4</f>
        <v>9</v>
      </c>
      <c r="G15" s="612">
        <f t="shared" si="1"/>
        <v>8</v>
      </c>
      <c r="H15" s="83">
        <f t="shared" si="1"/>
        <v>95</v>
      </c>
      <c r="I15" s="83">
        <f t="shared" si="1"/>
        <v>211.75</v>
      </c>
      <c r="J15" s="83">
        <f t="shared" si="1"/>
        <v>785.44999999999993</v>
      </c>
      <c r="K15" s="83">
        <f t="shared" si="1"/>
        <v>7.5</v>
      </c>
      <c r="L15" s="84">
        <f t="shared" si="1"/>
        <v>12.535</v>
      </c>
      <c r="M15" s="83">
        <f t="shared" si="1"/>
        <v>6</v>
      </c>
      <c r="N15" s="84">
        <f t="shared" si="1"/>
        <v>48.25</v>
      </c>
      <c r="O15" s="83">
        <f t="shared" si="1"/>
        <v>6.75</v>
      </c>
      <c r="P15" s="84">
        <v>31.45</v>
      </c>
      <c r="Q15" s="83">
        <f>SUM(Q11:Q14)/4</f>
        <v>6.5</v>
      </c>
      <c r="R15" s="84">
        <f>SUM(R11:R14)/4</f>
        <v>40.305</v>
      </c>
      <c r="S15" s="83">
        <f>SUM(S11:S14)/4</f>
        <v>274.75</v>
      </c>
      <c r="T15" s="85"/>
      <c r="U15" s="85"/>
      <c r="V15" s="84">
        <f>SUM(V11:V14)/4</f>
        <v>68.805000000000007</v>
      </c>
      <c r="W15" s="83">
        <v>4</v>
      </c>
      <c r="X15" s="83">
        <f>SUM(E15+F15+K15+M15+O15+Q15+W15)</f>
        <v>49.75</v>
      </c>
    </row>
    <row r="16" spans="1:25" x14ac:dyDescent="0.25">
      <c r="A16" s="17">
        <v>5</v>
      </c>
      <c r="B16" s="9" t="s">
        <v>136</v>
      </c>
      <c r="C16" s="387">
        <v>8.14</v>
      </c>
      <c r="D16" s="606">
        <f t="shared" ref="D16:D25" si="2">C16*100/AVERAGE($C$11:$C$14)</f>
        <v>116.32725973561986</v>
      </c>
      <c r="E16" s="605">
        <v>14</v>
      </c>
      <c r="F16" s="605">
        <v>9</v>
      </c>
      <c r="G16" s="605">
        <v>8</v>
      </c>
      <c r="H16" s="11">
        <v>88</v>
      </c>
      <c r="I16" s="11">
        <v>213</v>
      </c>
      <c r="J16" s="12">
        <v>742.6</v>
      </c>
      <c r="K16" s="11">
        <v>5</v>
      </c>
      <c r="L16" s="14">
        <v>10.62</v>
      </c>
      <c r="M16" s="11">
        <v>4</v>
      </c>
      <c r="N16" s="14">
        <v>40</v>
      </c>
      <c r="O16" s="11">
        <v>6</v>
      </c>
      <c r="P16" s="14">
        <v>18.87</v>
      </c>
      <c r="Q16" s="11">
        <v>3</v>
      </c>
      <c r="R16" s="14">
        <v>26.47</v>
      </c>
      <c r="S16" s="18">
        <v>286</v>
      </c>
      <c r="T16" s="18" t="s">
        <v>137</v>
      </c>
      <c r="U16" s="18" t="s">
        <v>129</v>
      </c>
      <c r="V16" s="14">
        <v>69.459999999999994</v>
      </c>
      <c r="W16" s="11">
        <v>8</v>
      </c>
      <c r="X16" s="11">
        <f t="shared" si="0"/>
        <v>49</v>
      </c>
    </row>
    <row r="17" spans="1:24" x14ac:dyDescent="0.25">
      <c r="A17" s="17">
        <v>6</v>
      </c>
      <c r="B17" s="9" t="s">
        <v>138</v>
      </c>
      <c r="C17" s="387">
        <v>8.1199999999999992</v>
      </c>
      <c r="D17" s="606">
        <f t="shared" si="2"/>
        <v>116.04144337263305</v>
      </c>
      <c r="E17" s="605">
        <v>14</v>
      </c>
      <c r="F17" s="605">
        <v>9</v>
      </c>
      <c r="G17" s="605">
        <v>8</v>
      </c>
      <c r="H17" s="11">
        <v>95</v>
      </c>
      <c r="I17" s="11">
        <v>214</v>
      </c>
      <c r="J17" s="12">
        <v>745</v>
      </c>
      <c r="K17" s="11">
        <v>5</v>
      </c>
      <c r="L17" s="14">
        <v>11.14</v>
      </c>
      <c r="M17" s="11">
        <v>4</v>
      </c>
      <c r="N17" s="14">
        <v>41</v>
      </c>
      <c r="O17" s="11">
        <v>6</v>
      </c>
      <c r="P17" s="14">
        <v>20.010000000000002</v>
      </c>
      <c r="Q17" s="11">
        <v>4</v>
      </c>
      <c r="R17" s="14">
        <v>29.48</v>
      </c>
      <c r="S17" s="18">
        <v>307</v>
      </c>
      <c r="T17" s="18" t="s">
        <v>39</v>
      </c>
      <c r="U17" s="18" t="s">
        <v>129</v>
      </c>
      <c r="V17" s="14">
        <v>69.510000000000005</v>
      </c>
      <c r="W17" s="11">
        <v>8</v>
      </c>
      <c r="X17" s="11">
        <f t="shared" si="0"/>
        <v>50</v>
      </c>
    </row>
    <row r="18" spans="1:24" x14ac:dyDescent="0.25">
      <c r="A18" s="17">
        <v>7</v>
      </c>
      <c r="B18" s="9" t="s">
        <v>139</v>
      </c>
      <c r="C18" s="387">
        <v>8.2100000000000009</v>
      </c>
      <c r="D18" s="606">
        <f t="shared" si="2"/>
        <v>117.32761700607361</v>
      </c>
      <c r="E18" s="605">
        <v>14</v>
      </c>
      <c r="F18" s="605">
        <v>9</v>
      </c>
      <c r="G18" s="605">
        <v>9</v>
      </c>
      <c r="H18" s="11">
        <v>96</v>
      </c>
      <c r="I18" s="11">
        <v>214</v>
      </c>
      <c r="J18" s="12">
        <v>835.8</v>
      </c>
      <c r="K18" s="11">
        <v>9</v>
      </c>
      <c r="L18" s="14">
        <v>12.18</v>
      </c>
      <c r="M18" s="11">
        <v>6</v>
      </c>
      <c r="N18" s="14">
        <v>42</v>
      </c>
      <c r="O18" s="11">
        <v>7</v>
      </c>
      <c r="P18" s="14">
        <v>23.36</v>
      </c>
      <c r="Q18" s="11">
        <v>7</v>
      </c>
      <c r="R18" s="14">
        <v>36</v>
      </c>
      <c r="S18" s="18">
        <v>199</v>
      </c>
      <c r="T18" s="18" t="s">
        <v>39</v>
      </c>
      <c r="U18" s="18" t="s">
        <v>129</v>
      </c>
      <c r="V18" s="14">
        <v>69.11</v>
      </c>
      <c r="W18" s="11">
        <v>7</v>
      </c>
      <c r="X18" s="11">
        <f t="shared" si="0"/>
        <v>59</v>
      </c>
    </row>
    <row r="19" spans="1:24" x14ac:dyDescent="0.25">
      <c r="A19" s="17">
        <v>8</v>
      </c>
      <c r="B19" s="9" t="s">
        <v>140</v>
      </c>
      <c r="C19" s="387">
        <v>7.77</v>
      </c>
      <c r="D19" s="606">
        <f t="shared" si="2"/>
        <v>111.0396570203644</v>
      </c>
      <c r="E19" s="605">
        <v>14</v>
      </c>
      <c r="F19" s="605">
        <v>9</v>
      </c>
      <c r="G19" s="605">
        <v>9</v>
      </c>
      <c r="H19" s="11">
        <v>88</v>
      </c>
      <c r="I19" s="11">
        <v>215</v>
      </c>
      <c r="J19" s="12">
        <v>774.1</v>
      </c>
      <c r="K19" s="11">
        <v>7</v>
      </c>
      <c r="L19" s="14">
        <v>11.47</v>
      </c>
      <c r="M19" s="11">
        <v>5</v>
      </c>
      <c r="N19" s="14">
        <v>46</v>
      </c>
      <c r="O19" s="11">
        <v>8</v>
      </c>
      <c r="P19" s="14">
        <v>21.38</v>
      </c>
      <c r="Q19" s="11">
        <v>4</v>
      </c>
      <c r="R19" s="14">
        <v>30.56</v>
      </c>
      <c r="S19" s="18">
        <v>277</v>
      </c>
      <c r="T19" s="18" t="s">
        <v>41</v>
      </c>
      <c r="U19" s="18" t="s">
        <v>129</v>
      </c>
      <c r="V19" s="14">
        <v>70.790000000000006</v>
      </c>
      <c r="W19" s="11">
        <v>9</v>
      </c>
      <c r="X19" s="11">
        <f t="shared" si="0"/>
        <v>56</v>
      </c>
    </row>
    <row r="20" spans="1:24" x14ac:dyDescent="0.25">
      <c r="A20" s="17">
        <v>9</v>
      </c>
      <c r="B20" s="9" t="s">
        <v>141</v>
      </c>
      <c r="C20" s="387">
        <v>8.1</v>
      </c>
      <c r="D20" s="606">
        <f t="shared" si="2"/>
        <v>115.75562700964629</v>
      </c>
      <c r="E20" s="605">
        <v>14</v>
      </c>
      <c r="F20" s="605">
        <v>9</v>
      </c>
      <c r="G20" s="605">
        <v>9</v>
      </c>
      <c r="H20" s="11">
        <v>89</v>
      </c>
      <c r="I20" s="11">
        <v>214</v>
      </c>
      <c r="J20" s="12">
        <v>776.6</v>
      </c>
      <c r="K20" s="11">
        <v>7</v>
      </c>
      <c r="L20" s="14">
        <v>11.29</v>
      </c>
      <c r="M20" s="11">
        <v>5</v>
      </c>
      <c r="N20" s="14">
        <v>47</v>
      </c>
      <c r="O20" s="11">
        <v>8</v>
      </c>
      <c r="P20" s="14">
        <v>21.24</v>
      </c>
      <c r="Q20" s="11">
        <v>4</v>
      </c>
      <c r="R20" s="14">
        <v>27.69</v>
      </c>
      <c r="S20" s="18">
        <v>301</v>
      </c>
      <c r="T20" s="18" t="s">
        <v>39</v>
      </c>
      <c r="U20" s="18" t="s">
        <v>129</v>
      </c>
      <c r="V20" s="14">
        <v>70.260000000000005</v>
      </c>
      <c r="W20" s="11">
        <v>9</v>
      </c>
      <c r="X20" s="11">
        <f t="shared" si="0"/>
        <v>56</v>
      </c>
    </row>
    <row r="21" spans="1:24" x14ac:dyDescent="0.25">
      <c r="A21" s="17">
        <v>10</v>
      </c>
      <c r="B21" s="9" t="s">
        <v>142</v>
      </c>
      <c r="C21" s="387">
        <v>8.8000000000000007</v>
      </c>
      <c r="D21" s="606">
        <f t="shared" si="2"/>
        <v>125.75919971418364</v>
      </c>
      <c r="E21" s="605">
        <v>14</v>
      </c>
      <c r="F21" s="605">
        <v>9</v>
      </c>
      <c r="G21" s="605">
        <v>7</v>
      </c>
      <c r="H21" s="11">
        <v>91</v>
      </c>
      <c r="I21" s="11">
        <v>214</v>
      </c>
      <c r="J21" s="12">
        <v>768</v>
      </c>
      <c r="K21" s="11">
        <v>6</v>
      </c>
      <c r="L21" s="14">
        <v>12.28</v>
      </c>
      <c r="M21" s="11">
        <v>6</v>
      </c>
      <c r="N21" s="14">
        <v>46</v>
      </c>
      <c r="O21" s="11">
        <v>8</v>
      </c>
      <c r="P21" s="14">
        <v>23.04</v>
      </c>
      <c r="Q21" s="11">
        <v>5</v>
      </c>
      <c r="R21" s="14">
        <v>34.770000000000003</v>
      </c>
      <c r="S21" s="18">
        <v>289</v>
      </c>
      <c r="T21" s="18" t="s">
        <v>39</v>
      </c>
      <c r="U21" s="18" t="s">
        <v>129</v>
      </c>
      <c r="V21" s="14">
        <v>67.7</v>
      </c>
      <c r="W21" s="11">
        <v>5</v>
      </c>
      <c r="X21" s="11">
        <f t="shared" si="0"/>
        <v>53</v>
      </c>
    </row>
    <row r="22" spans="1:24" x14ac:dyDescent="0.25">
      <c r="A22" s="17">
        <v>11</v>
      </c>
      <c r="B22" s="9" t="s">
        <v>143</v>
      </c>
      <c r="C22" s="387">
        <v>8.66</v>
      </c>
      <c r="D22" s="606">
        <f t="shared" si="2"/>
        <v>123.75848517327616</v>
      </c>
      <c r="E22" s="605">
        <v>14</v>
      </c>
      <c r="F22" s="605">
        <v>9</v>
      </c>
      <c r="G22" s="605">
        <v>4</v>
      </c>
      <c r="H22" s="11">
        <v>86</v>
      </c>
      <c r="I22" s="11">
        <v>214</v>
      </c>
      <c r="J22" s="12">
        <v>778.6</v>
      </c>
      <c r="K22" s="11">
        <v>7</v>
      </c>
      <c r="L22" s="14">
        <v>11.69</v>
      </c>
      <c r="M22" s="11">
        <v>5</v>
      </c>
      <c r="N22" s="14">
        <v>42</v>
      </c>
      <c r="O22" s="11">
        <v>7</v>
      </c>
      <c r="P22" s="14">
        <v>21.52</v>
      </c>
      <c r="Q22" s="11">
        <v>4</v>
      </c>
      <c r="R22" s="14">
        <v>29</v>
      </c>
      <c r="S22" s="18">
        <v>304</v>
      </c>
      <c r="T22" s="18" t="s">
        <v>39</v>
      </c>
      <c r="U22" s="18" t="s">
        <v>129</v>
      </c>
      <c r="V22" s="14">
        <v>68.58</v>
      </c>
      <c r="W22" s="11">
        <v>7</v>
      </c>
      <c r="X22" s="11">
        <f t="shared" si="0"/>
        <v>53</v>
      </c>
    </row>
    <row r="23" spans="1:24" x14ac:dyDescent="0.25">
      <c r="A23" s="17">
        <v>12</v>
      </c>
      <c r="B23" s="9" t="s">
        <v>144</v>
      </c>
      <c r="C23" s="387">
        <v>8.31</v>
      </c>
      <c r="D23" s="606">
        <f t="shared" si="2"/>
        <v>118.75669882100749</v>
      </c>
      <c r="E23" s="605">
        <v>14</v>
      </c>
      <c r="F23" s="605">
        <v>9</v>
      </c>
      <c r="G23" s="605">
        <v>9</v>
      </c>
      <c r="H23" s="11">
        <v>90</v>
      </c>
      <c r="I23" s="11">
        <v>214</v>
      </c>
      <c r="J23" s="12">
        <v>782.9</v>
      </c>
      <c r="K23" s="11">
        <v>7</v>
      </c>
      <c r="L23" s="14">
        <v>11.89</v>
      </c>
      <c r="M23" s="11">
        <v>5</v>
      </c>
      <c r="N23" s="14">
        <v>54</v>
      </c>
      <c r="O23" s="11">
        <v>9</v>
      </c>
      <c r="P23" s="14">
        <v>22.65</v>
      </c>
      <c r="Q23" s="11">
        <v>5</v>
      </c>
      <c r="R23" s="14">
        <v>34.14</v>
      </c>
      <c r="S23" s="18">
        <v>253</v>
      </c>
      <c r="T23" s="18" t="s">
        <v>39</v>
      </c>
      <c r="U23" s="18" t="s">
        <v>129</v>
      </c>
      <c r="V23" s="14">
        <v>69.739999999999995</v>
      </c>
      <c r="W23" s="11">
        <v>8</v>
      </c>
      <c r="X23" s="11">
        <f t="shared" si="0"/>
        <v>57</v>
      </c>
    </row>
    <row r="24" spans="1:24" x14ac:dyDescent="0.25">
      <c r="A24" s="17">
        <v>13</v>
      </c>
      <c r="B24" s="9" t="s">
        <v>145</v>
      </c>
      <c r="C24" s="387">
        <v>8.77</v>
      </c>
      <c r="D24" s="606">
        <f t="shared" si="2"/>
        <v>125.33047516970346</v>
      </c>
      <c r="E24" s="605">
        <v>14</v>
      </c>
      <c r="F24" s="605">
        <v>9</v>
      </c>
      <c r="G24" s="605">
        <v>8</v>
      </c>
      <c r="H24" s="11">
        <v>93</v>
      </c>
      <c r="I24" s="11">
        <v>214</v>
      </c>
      <c r="J24" s="12">
        <v>750.6</v>
      </c>
      <c r="K24" s="11">
        <v>6</v>
      </c>
      <c r="L24" s="14">
        <v>11.18</v>
      </c>
      <c r="M24" s="11">
        <v>4</v>
      </c>
      <c r="N24" s="14">
        <v>46</v>
      </c>
      <c r="O24" s="11">
        <v>8</v>
      </c>
      <c r="P24" s="14">
        <v>20.18</v>
      </c>
      <c r="Q24" s="11">
        <v>4</v>
      </c>
      <c r="R24" s="14">
        <v>28.71</v>
      </c>
      <c r="S24" s="18">
        <v>264</v>
      </c>
      <c r="T24" s="18" t="s">
        <v>39</v>
      </c>
      <c r="U24" s="18" t="s">
        <v>129</v>
      </c>
      <c r="V24" s="14">
        <v>69.63</v>
      </c>
      <c r="W24" s="11">
        <v>8</v>
      </c>
      <c r="X24" s="11">
        <f t="shared" si="0"/>
        <v>53</v>
      </c>
    </row>
    <row r="25" spans="1:24" x14ac:dyDescent="0.25">
      <c r="A25" s="17">
        <v>14</v>
      </c>
      <c r="B25" s="9" t="s">
        <v>146</v>
      </c>
      <c r="C25" s="387">
        <v>9.4</v>
      </c>
      <c r="D25" s="606">
        <f t="shared" si="2"/>
        <v>134.33369060378706</v>
      </c>
      <c r="E25" s="605">
        <v>16</v>
      </c>
      <c r="F25" s="605">
        <v>9</v>
      </c>
      <c r="G25" s="605">
        <v>9</v>
      </c>
      <c r="H25" s="11">
        <v>93</v>
      </c>
      <c r="I25" s="11">
        <v>214</v>
      </c>
      <c r="J25" s="12">
        <v>779</v>
      </c>
      <c r="K25" s="11">
        <v>7</v>
      </c>
      <c r="L25" s="14">
        <v>11.54</v>
      </c>
      <c r="M25" s="11">
        <v>5</v>
      </c>
      <c r="N25" s="14">
        <v>41</v>
      </c>
      <c r="O25" s="11">
        <v>6</v>
      </c>
      <c r="P25" s="14">
        <v>21.71</v>
      </c>
      <c r="Q25" s="11">
        <v>4</v>
      </c>
      <c r="R25" s="14">
        <v>30.41</v>
      </c>
      <c r="S25" s="18">
        <v>266</v>
      </c>
      <c r="T25" s="18" t="s">
        <v>39</v>
      </c>
      <c r="U25" s="18" t="s">
        <v>129</v>
      </c>
      <c r="V25" s="14">
        <v>69.66</v>
      </c>
      <c r="W25" s="11">
        <v>8</v>
      </c>
      <c r="X25" s="11">
        <f t="shared" si="0"/>
        <v>55</v>
      </c>
    </row>
    <row r="26" spans="1:24" x14ac:dyDescent="0.25">
      <c r="C26" s="201"/>
      <c r="F26" s="201"/>
      <c r="G26" s="201"/>
      <c r="K26" s="42"/>
      <c r="L26" s="43"/>
      <c r="M26" s="42"/>
      <c r="T26" s="204"/>
    </row>
    <row r="27" spans="1:24" x14ac:dyDescent="0.25">
      <c r="A27" s="16" t="s">
        <v>600</v>
      </c>
      <c r="C27" s="201"/>
      <c r="F27" s="201"/>
      <c r="G27" s="201"/>
    </row>
    <row r="28" spans="1:24" x14ac:dyDescent="0.25">
      <c r="A28" s="65">
        <v>1</v>
      </c>
      <c r="B28" s="57" t="s">
        <v>128</v>
      </c>
      <c r="C28" s="385">
        <v>9.09</v>
      </c>
      <c r="D28" s="610">
        <v>100</v>
      </c>
      <c r="E28" s="610">
        <v>10</v>
      </c>
      <c r="F28" s="610">
        <v>9</v>
      </c>
      <c r="G28" s="610">
        <v>9</v>
      </c>
      <c r="H28" s="58">
        <v>91</v>
      </c>
      <c r="I28" s="58">
        <v>218</v>
      </c>
      <c r="J28" s="207">
        <v>750.1</v>
      </c>
      <c r="K28" s="26">
        <v>5</v>
      </c>
      <c r="L28" s="209">
        <v>12.96</v>
      </c>
      <c r="M28" s="26">
        <v>6</v>
      </c>
      <c r="N28" s="61">
        <v>41.3</v>
      </c>
      <c r="O28" s="58">
        <v>5</v>
      </c>
      <c r="P28" s="67">
        <v>26.75</v>
      </c>
      <c r="Q28" s="58">
        <v>8</v>
      </c>
      <c r="R28" s="67">
        <v>43.55</v>
      </c>
      <c r="S28" s="66">
        <v>388</v>
      </c>
      <c r="T28" s="66" t="s">
        <v>129</v>
      </c>
      <c r="U28" s="66" t="s">
        <v>32</v>
      </c>
      <c r="V28" s="67">
        <v>66.849999999999994</v>
      </c>
      <c r="W28" s="58">
        <v>4</v>
      </c>
      <c r="X28" s="58">
        <f t="shared" ref="X28:X42" si="3">SUM(E28+F28+K28+M28+O28+Q28+W28)</f>
        <v>47</v>
      </c>
    </row>
    <row r="29" spans="1:24" x14ac:dyDescent="0.25">
      <c r="A29" s="65">
        <v>2</v>
      </c>
      <c r="B29" s="57" t="s">
        <v>130</v>
      </c>
      <c r="C29" s="385">
        <v>7.5</v>
      </c>
      <c r="D29" s="610">
        <v>100</v>
      </c>
      <c r="E29" s="610">
        <v>10</v>
      </c>
      <c r="F29" s="610">
        <v>9</v>
      </c>
      <c r="G29" s="610">
        <v>9</v>
      </c>
      <c r="H29" s="58">
        <v>86</v>
      </c>
      <c r="I29" s="58">
        <v>221</v>
      </c>
      <c r="J29" s="208">
        <v>765.3</v>
      </c>
      <c r="K29" s="58">
        <v>6</v>
      </c>
      <c r="L29" s="68">
        <v>13.5</v>
      </c>
      <c r="M29" s="58">
        <v>7</v>
      </c>
      <c r="N29" s="61">
        <v>32.799999999999997</v>
      </c>
      <c r="O29" s="58">
        <v>3</v>
      </c>
      <c r="P29" s="68">
        <v>28.13</v>
      </c>
      <c r="Q29" s="58">
        <v>8</v>
      </c>
      <c r="R29" s="68">
        <v>45.52</v>
      </c>
      <c r="S29" s="63">
        <v>357</v>
      </c>
      <c r="T29" s="63" t="s">
        <v>147</v>
      </c>
      <c r="U29" s="66" t="s">
        <v>32</v>
      </c>
      <c r="V29" s="68">
        <v>65.92</v>
      </c>
      <c r="W29" s="58">
        <v>4</v>
      </c>
      <c r="X29" s="58">
        <f t="shared" si="3"/>
        <v>47</v>
      </c>
    </row>
    <row r="30" spans="1:24" x14ac:dyDescent="0.25">
      <c r="A30" s="65">
        <v>3</v>
      </c>
      <c r="B30" s="57" t="s">
        <v>131</v>
      </c>
      <c r="C30" s="385">
        <v>6.72</v>
      </c>
      <c r="D30" s="610">
        <v>100</v>
      </c>
      <c r="E30" s="610">
        <v>10</v>
      </c>
      <c r="F30" s="610">
        <v>9</v>
      </c>
      <c r="G30" s="610">
        <v>9</v>
      </c>
      <c r="H30" s="58">
        <v>72</v>
      </c>
      <c r="I30" s="58">
        <v>213</v>
      </c>
      <c r="J30" s="208">
        <v>747.6</v>
      </c>
      <c r="K30" s="58">
        <v>5</v>
      </c>
      <c r="L30" s="68">
        <v>16.22</v>
      </c>
      <c r="M30" s="58">
        <v>9</v>
      </c>
      <c r="N30" s="61">
        <v>37.200000000000003</v>
      </c>
      <c r="O30" s="58">
        <v>4</v>
      </c>
      <c r="P30" s="68">
        <v>35.06</v>
      </c>
      <c r="Q30" s="58">
        <v>9</v>
      </c>
      <c r="R30" s="68">
        <v>66.17</v>
      </c>
      <c r="S30" s="63">
        <v>275</v>
      </c>
      <c r="T30" s="63" t="s">
        <v>137</v>
      </c>
      <c r="U30" s="66" t="s">
        <v>32</v>
      </c>
      <c r="V30" s="68">
        <v>63.41</v>
      </c>
      <c r="W30" s="58">
        <v>1</v>
      </c>
      <c r="X30" s="58">
        <f t="shared" si="3"/>
        <v>47</v>
      </c>
    </row>
    <row r="31" spans="1:24" x14ac:dyDescent="0.25">
      <c r="A31" s="65">
        <v>4</v>
      </c>
      <c r="B31" s="57" t="s">
        <v>133</v>
      </c>
      <c r="C31" s="385">
        <v>7.98</v>
      </c>
      <c r="D31" s="610">
        <v>100</v>
      </c>
      <c r="E31" s="610">
        <v>10</v>
      </c>
      <c r="F31" s="610">
        <v>9</v>
      </c>
      <c r="G31" s="610">
        <v>9</v>
      </c>
      <c r="H31" s="58">
        <v>91</v>
      </c>
      <c r="I31" s="58">
        <v>213</v>
      </c>
      <c r="J31" s="208">
        <v>743.6</v>
      </c>
      <c r="K31" s="58">
        <v>5</v>
      </c>
      <c r="L31" s="68">
        <v>14.31</v>
      </c>
      <c r="M31" s="58">
        <v>8</v>
      </c>
      <c r="N31" s="61">
        <v>42.7</v>
      </c>
      <c r="O31" s="58">
        <v>5</v>
      </c>
      <c r="P31" s="68">
        <v>29.94</v>
      </c>
      <c r="Q31" s="58">
        <v>9</v>
      </c>
      <c r="R31" s="68">
        <v>52.15</v>
      </c>
      <c r="S31" s="63">
        <v>333</v>
      </c>
      <c r="T31" s="63" t="s">
        <v>137</v>
      </c>
      <c r="U31" s="66" t="s">
        <v>32</v>
      </c>
      <c r="V31" s="68">
        <v>65.84</v>
      </c>
      <c r="W31" s="58">
        <v>3</v>
      </c>
      <c r="X31" s="58">
        <f t="shared" si="3"/>
        <v>49</v>
      </c>
    </row>
    <row r="32" spans="1:24" x14ac:dyDescent="0.25">
      <c r="A32" s="79"/>
      <c r="B32" s="80" t="s">
        <v>135</v>
      </c>
      <c r="C32" s="386">
        <f>SUM(C28:C31)/4</f>
        <v>7.8224999999999998</v>
      </c>
      <c r="D32" s="611">
        <v>100</v>
      </c>
      <c r="E32" s="611">
        <v>10</v>
      </c>
      <c r="F32" s="612">
        <f>SUM(F28:F31)/4</f>
        <v>9</v>
      </c>
      <c r="G32" s="612">
        <f>SUM(G28:G31)/4</f>
        <v>9</v>
      </c>
      <c r="H32" s="83">
        <f>SUM(H28:H31)/4</f>
        <v>85</v>
      </c>
      <c r="I32" s="83">
        <f>SUM(I28:I31)/4</f>
        <v>216.25</v>
      </c>
      <c r="J32" s="83">
        <f>SUM(J28:J31)/4</f>
        <v>751.65</v>
      </c>
      <c r="K32" s="83">
        <v>6</v>
      </c>
      <c r="L32" s="84">
        <f>SUM(L28:L31)/4</f>
        <v>14.2475</v>
      </c>
      <c r="M32" s="83">
        <v>8</v>
      </c>
      <c r="N32" s="84">
        <f>SUM(N28:N31)/4</f>
        <v>38.5</v>
      </c>
      <c r="O32" s="84">
        <v>4</v>
      </c>
      <c r="P32" s="84">
        <f>SUM(P28:P31)/4</f>
        <v>29.97</v>
      </c>
      <c r="Q32" s="83">
        <v>9</v>
      </c>
      <c r="R32" s="83">
        <f>SUM(R28:R31)/4</f>
        <v>51.847500000000004</v>
      </c>
      <c r="S32" s="83">
        <f>SUM(S28:S31)/4</f>
        <v>338.25</v>
      </c>
      <c r="T32" s="86"/>
      <c r="U32" s="87"/>
      <c r="V32" s="84">
        <f>SUM(V28:V31)/4</f>
        <v>65.504999999999995</v>
      </c>
      <c r="W32" s="83">
        <v>2</v>
      </c>
      <c r="X32" s="82">
        <f t="shared" si="3"/>
        <v>48</v>
      </c>
    </row>
    <row r="33" spans="1:24" x14ac:dyDescent="0.25">
      <c r="A33" s="17">
        <v>5</v>
      </c>
      <c r="B33" s="9" t="s">
        <v>136</v>
      </c>
      <c r="C33" s="387">
        <v>8.49</v>
      </c>
      <c r="D33" s="606">
        <f t="shared" ref="D33:D42" si="4">C33*100/AVERAGE($C$28:$C$31)</f>
        <v>108.53307766059444</v>
      </c>
      <c r="E33" s="605">
        <v>12</v>
      </c>
      <c r="F33" s="605">
        <v>9</v>
      </c>
      <c r="G33" s="605">
        <v>9</v>
      </c>
      <c r="H33" s="11">
        <v>80</v>
      </c>
      <c r="I33" s="11">
        <v>221</v>
      </c>
      <c r="J33" s="210">
        <v>706.1</v>
      </c>
      <c r="K33" s="11">
        <v>2</v>
      </c>
      <c r="L33" s="14">
        <v>12.35</v>
      </c>
      <c r="M33" s="11">
        <v>6</v>
      </c>
      <c r="N33" s="14">
        <v>34.5</v>
      </c>
      <c r="O33" s="11">
        <v>3</v>
      </c>
      <c r="P33" s="14">
        <v>23.98</v>
      </c>
      <c r="Q33" s="11">
        <v>7</v>
      </c>
      <c r="R33" s="14">
        <v>33.58</v>
      </c>
      <c r="S33" s="18">
        <v>297</v>
      </c>
      <c r="T33" s="18" t="s">
        <v>147</v>
      </c>
      <c r="U33" s="18" t="s">
        <v>32</v>
      </c>
      <c r="V33" s="14">
        <v>65.36</v>
      </c>
      <c r="W33" s="11">
        <v>2</v>
      </c>
      <c r="X33" s="11">
        <f t="shared" si="3"/>
        <v>41</v>
      </c>
    </row>
    <row r="34" spans="1:24" x14ac:dyDescent="0.25">
      <c r="A34" s="17">
        <v>6</v>
      </c>
      <c r="B34" s="9" t="s">
        <v>138</v>
      </c>
      <c r="C34" s="387">
        <v>8.66</v>
      </c>
      <c r="D34" s="606">
        <f t="shared" si="4"/>
        <v>110.70629594119528</v>
      </c>
      <c r="E34" s="605">
        <v>12</v>
      </c>
      <c r="F34" s="605">
        <v>9</v>
      </c>
      <c r="G34" s="605">
        <v>9</v>
      </c>
      <c r="H34" s="11">
        <v>88</v>
      </c>
      <c r="I34" s="11">
        <v>221</v>
      </c>
      <c r="J34" s="210">
        <v>717.1</v>
      </c>
      <c r="K34" s="11">
        <v>3</v>
      </c>
      <c r="L34" s="14">
        <v>11.82</v>
      </c>
      <c r="M34" s="11">
        <v>5</v>
      </c>
      <c r="N34" s="14">
        <v>36.6</v>
      </c>
      <c r="O34" s="11">
        <v>4</v>
      </c>
      <c r="P34" s="14">
        <v>22.82</v>
      </c>
      <c r="Q34" s="11">
        <v>5</v>
      </c>
      <c r="R34" s="14">
        <v>30.92</v>
      </c>
      <c r="S34" s="18">
        <v>351</v>
      </c>
      <c r="T34" s="18" t="s">
        <v>147</v>
      </c>
      <c r="U34" s="18" t="s">
        <v>32</v>
      </c>
      <c r="V34" s="14">
        <v>67.58</v>
      </c>
      <c r="W34" s="11">
        <v>5</v>
      </c>
      <c r="X34" s="11">
        <f t="shared" si="3"/>
        <v>43</v>
      </c>
    </row>
    <row r="35" spans="1:24" x14ac:dyDescent="0.25">
      <c r="A35" s="17">
        <v>7</v>
      </c>
      <c r="B35" s="9" t="s">
        <v>139</v>
      </c>
      <c r="C35" s="387">
        <v>8.73</v>
      </c>
      <c r="D35" s="606">
        <f t="shared" si="4"/>
        <v>111.60115052732503</v>
      </c>
      <c r="E35" s="605">
        <v>12</v>
      </c>
      <c r="F35" s="605">
        <v>9</v>
      </c>
      <c r="G35" s="605">
        <v>9</v>
      </c>
      <c r="H35" s="11">
        <v>87</v>
      </c>
      <c r="I35" s="11">
        <v>221</v>
      </c>
      <c r="J35" s="210">
        <v>757.5</v>
      </c>
      <c r="K35" s="11">
        <v>6</v>
      </c>
      <c r="L35" s="14">
        <v>12.77</v>
      </c>
      <c r="M35" s="11">
        <v>6</v>
      </c>
      <c r="N35" s="14">
        <v>46.6</v>
      </c>
      <c r="O35" s="11">
        <v>6</v>
      </c>
      <c r="P35" s="14">
        <v>26.33</v>
      </c>
      <c r="Q35" s="11">
        <v>8</v>
      </c>
      <c r="R35" s="14">
        <v>38.85</v>
      </c>
      <c r="S35" s="18">
        <v>315</v>
      </c>
      <c r="T35" s="18" t="s">
        <v>147</v>
      </c>
      <c r="U35" s="18" t="s">
        <v>32</v>
      </c>
      <c r="V35" s="14">
        <v>68.180000000000007</v>
      </c>
      <c r="W35" s="11">
        <v>6</v>
      </c>
      <c r="X35" s="11">
        <f t="shared" si="3"/>
        <v>53</v>
      </c>
    </row>
    <row r="36" spans="1:24" x14ac:dyDescent="0.25">
      <c r="A36" s="17">
        <v>8</v>
      </c>
      <c r="B36" s="9" t="s">
        <v>140</v>
      </c>
      <c r="C36" s="387">
        <v>8.41</v>
      </c>
      <c r="D36" s="606">
        <f t="shared" si="4"/>
        <v>107.51038670501758</v>
      </c>
      <c r="E36" s="605">
        <v>12</v>
      </c>
      <c r="F36" s="605">
        <v>9</v>
      </c>
      <c r="G36" s="605">
        <v>9</v>
      </c>
      <c r="H36" s="11">
        <v>77</v>
      </c>
      <c r="I36" s="11">
        <v>221</v>
      </c>
      <c r="J36" s="210">
        <v>788.8</v>
      </c>
      <c r="K36" s="11">
        <v>8</v>
      </c>
      <c r="L36" s="14">
        <v>12.26</v>
      </c>
      <c r="M36" s="11">
        <v>6</v>
      </c>
      <c r="N36" s="14">
        <v>44.1</v>
      </c>
      <c r="O36" s="11">
        <v>6</v>
      </c>
      <c r="P36" s="14">
        <v>25.51</v>
      </c>
      <c r="Q36" s="11">
        <v>8</v>
      </c>
      <c r="R36" s="14">
        <v>34.71</v>
      </c>
      <c r="S36" s="18">
        <v>285</v>
      </c>
      <c r="T36" s="18" t="s">
        <v>147</v>
      </c>
      <c r="U36" s="18" t="s">
        <v>32</v>
      </c>
      <c r="V36" s="14">
        <v>68.39</v>
      </c>
      <c r="W36" s="11">
        <v>6</v>
      </c>
      <c r="X36" s="11">
        <f t="shared" si="3"/>
        <v>55</v>
      </c>
    </row>
    <row r="37" spans="1:24" x14ac:dyDescent="0.25">
      <c r="A37" s="17">
        <v>9</v>
      </c>
      <c r="B37" s="9" t="s">
        <v>141</v>
      </c>
      <c r="C37" s="387">
        <v>7.95</v>
      </c>
      <c r="D37" s="606">
        <f t="shared" si="4"/>
        <v>101.62991371045062</v>
      </c>
      <c r="E37" s="605">
        <v>10</v>
      </c>
      <c r="F37" s="605">
        <v>9</v>
      </c>
      <c r="G37" s="605">
        <v>9</v>
      </c>
      <c r="H37" s="11">
        <v>80</v>
      </c>
      <c r="I37" s="11">
        <v>222</v>
      </c>
      <c r="J37" s="210">
        <v>730.5</v>
      </c>
      <c r="K37" s="11">
        <v>5</v>
      </c>
      <c r="L37" s="14">
        <v>12.98</v>
      </c>
      <c r="M37" s="11">
        <v>6</v>
      </c>
      <c r="N37" s="14">
        <v>39.1</v>
      </c>
      <c r="O37" s="11">
        <v>5</v>
      </c>
      <c r="P37" s="14">
        <v>26.66</v>
      </c>
      <c r="Q37" s="11">
        <v>8</v>
      </c>
      <c r="R37" s="14">
        <v>37.58</v>
      </c>
      <c r="S37" s="18">
        <v>364</v>
      </c>
      <c r="T37" s="18" t="s">
        <v>148</v>
      </c>
      <c r="U37" s="18" t="s">
        <v>32</v>
      </c>
      <c r="V37" s="14">
        <v>67.02</v>
      </c>
      <c r="W37" s="11">
        <v>4</v>
      </c>
      <c r="X37" s="11">
        <f t="shared" si="3"/>
        <v>47</v>
      </c>
    </row>
    <row r="38" spans="1:24" x14ac:dyDescent="0.25">
      <c r="A38" s="17">
        <v>10</v>
      </c>
      <c r="B38" s="9" t="s">
        <v>142</v>
      </c>
      <c r="C38" s="387">
        <v>8.8800000000000008</v>
      </c>
      <c r="D38" s="606">
        <f t="shared" si="4"/>
        <v>113.51869606903166</v>
      </c>
      <c r="E38" s="605">
        <v>12</v>
      </c>
      <c r="F38" s="605">
        <v>9</v>
      </c>
      <c r="G38" s="605">
        <v>9</v>
      </c>
      <c r="H38" s="11">
        <v>85</v>
      </c>
      <c r="I38" s="11">
        <v>221</v>
      </c>
      <c r="J38" s="210">
        <v>738.2</v>
      </c>
      <c r="K38" s="11">
        <v>5</v>
      </c>
      <c r="L38" s="14">
        <v>12.65</v>
      </c>
      <c r="M38" s="11">
        <v>6</v>
      </c>
      <c r="N38" s="14">
        <v>38.4</v>
      </c>
      <c r="O38" s="11">
        <v>5</v>
      </c>
      <c r="P38" s="14">
        <v>25.49</v>
      </c>
      <c r="Q38" s="11">
        <v>8</v>
      </c>
      <c r="R38" s="14">
        <v>36.700000000000003</v>
      </c>
      <c r="S38" s="18">
        <v>348</v>
      </c>
      <c r="T38" s="18" t="s">
        <v>147</v>
      </c>
      <c r="U38" s="18" t="s">
        <v>32</v>
      </c>
      <c r="V38" s="14">
        <v>66.34</v>
      </c>
      <c r="W38" s="11">
        <v>3</v>
      </c>
      <c r="X38" s="11">
        <f t="shared" si="3"/>
        <v>48</v>
      </c>
    </row>
    <row r="39" spans="1:24" x14ac:dyDescent="0.25">
      <c r="A39" s="17">
        <v>11</v>
      </c>
      <c r="B39" s="9" t="s">
        <v>143</v>
      </c>
      <c r="C39" s="387">
        <v>8.26</v>
      </c>
      <c r="D39" s="606">
        <f t="shared" si="4"/>
        <v>105.59284116331096</v>
      </c>
      <c r="E39" s="605">
        <v>12</v>
      </c>
      <c r="F39" s="605">
        <v>9</v>
      </c>
      <c r="G39" s="605">
        <v>9</v>
      </c>
      <c r="H39" s="11">
        <v>81</v>
      </c>
      <c r="I39" s="11">
        <v>221</v>
      </c>
      <c r="J39" s="210">
        <v>750.4</v>
      </c>
      <c r="K39" s="11">
        <v>5</v>
      </c>
      <c r="L39" s="14">
        <v>12.39</v>
      </c>
      <c r="M39" s="11">
        <v>6</v>
      </c>
      <c r="N39" s="14">
        <v>41.9</v>
      </c>
      <c r="O39" s="11">
        <v>5</v>
      </c>
      <c r="P39" s="14">
        <v>24.52</v>
      </c>
      <c r="Q39" s="11">
        <v>7</v>
      </c>
      <c r="R39" s="14">
        <v>33.07</v>
      </c>
      <c r="S39" s="18">
        <v>326</v>
      </c>
      <c r="T39" s="18" t="s">
        <v>147</v>
      </c>
      <c r="U39" s="18" t="s">
        <v>32</v>
      </c>
      <c r="V39" s="14">
        <v>67.010000000000005</v>
      </c>
      <c r="W39" s="11">
        <v>4</v>
      </c>
      <c r="X39" s="11">
        <f t="shared" si="3"/>
        <v>48</v>
      </c>
    </row>
    <row r="40" spans="1:24" x14ac:dyDescent="0.25">
      <c r="A40" s="17">
        <v>12</v>
      </c>
      <c r="B40" s="9" t="s">
        <v>144</v>
      </c>
      <c r="C40" s="387">
        <v>8.6999999999999993</v>
      </c>
      <c r="D40" s="606">
        <f t="shared" si="4"/>
        <v>111.21764141898369</v>
      </c>
      <c r="E40" s="605">
        <v>12</v>
      </c>
      <c r="F40" s="605">
        <v>9</v>
      </c>
      <c r="G40" s="605">
        <v>9</v>
      </c>
      <c r="H40" s="11">
        <v>81</v>
      </c>
      <c r="I40" s="11">
        <v>221</v>
      </c>
      <c r="J40" s="210">
        <v>768.3</v>
      </c>
      <c r="K40" s="11">
        <v>6</v>
      </c>
      <c r="L40" s="14">
        <v>13.34</v>
      </c>
      <c r="M40" s="11">
        <v>7</v>
      </c>
      <c r="N40" s="14">
        <v>39</v>
      </c>
      <c r="O40" s="11">
        <v>5</v>
      </c>
      <c r="P40" s="14">
        <v>27.74</v>
      </c>
      <c r="Q40" s="11">
        <v>8</v>
      </c>
      <c r="R40" s="14">
        <v>43.65</v>
      </c>
      <c r="S40" s="18">
        <v>360</v>
      </c>
      <c r="T40" s="18" t="s">
        <v>147</v>
      </c>
      <c r="U40" s="18" t="s">
        <v>32</v>
      </c>
      <c r="V40" s="14">
        <v>66.59</v>
      </c>
      <c r="W40" s="11">
        <v>4</v>
      </c>
      <c r="X40" s="11">
        <f t="shared" si="3"/>
        <v>51</v>
      </c>
    </row>
    <row r="41" spans="1:24" x14ac:dyDescent="0.25">
      <c r="A41" s="17">
        <v>13</v>
      </c>
      <c r="B41" s="9" t="s">
        <v>145</v>
      </c>
      <c r="C41" s="387">
        <v>6.94</v>
      </c>
      <c r="D41" s="606">
        <f t="shared" si="4"/>
        <v>88.718440396292749</v>
      </c>
      <c r="E41" s="605">
        <v>8</v>
      </c>
      <c r="F41" s="605">
        <v>9</v>
      </c>
      <c r="G41" s="605">
        <v>9</v>
      </c>
      <c r="H41" s="11">
        <v>94</v>
      </c>
      <c r="I41" s="11">
        <v>221</v>
      </c>
      <c r="J41" s="210">
        <v>707.5</v>
      </c>
      <c r="K41" s="11">
        <v>2</v>
      </c>
      <c r="L41" s="14">
        <v>13.16</v>
      </c>
      <c r="M41" s="11">
        <v>7</v>
      </c>
      <c r="N41" s="14">
        <v>37.799999999999997</v>
      </c>
      <c r="O41" s="11">
        <v>4</v>
      </c>
      <c r="P41" s="14">
        <v>26.57</v>
      </c>
      <c r="Q41" s="11">
        <v>8</v>
      </c>
      <c r="R41" s="14">
        <v>42.27</v>
      </c>
      <c r="S41" s="18">
        <v>243</v>
      </c>
      <c r="T41" s="18" t="s">
        <v>147</v>
      </c>
      <c r="U41" s="18" t="s">
        <v>32</v>
      </c>
      <c r="V41" s="14">
        <v>66.14</v>
      </c>
      <c r="W41" s="11">
        <v>3</v>
      </c>
      <c r="X41" s="11">
        <f t="shared" si="3"/>
        <v>41</v>
      </c>
    </row>
    <row r="42" spans="1:24" x14ac:dyDescent="0.25">
      <c r="A42" s="17">
        <v>14</v>
      </c>
      <c r="B42" s="9" t="s">
        <v>146</v>
      </c>
      <c r="C42" s="387">
        <v>7.94</v>
      </c>
      <c r="D42" s="606">
        <f t="shared" si="4"/>
        <v>101.50207734100351</v>
      </c>
      <c r="E42" s="605">
        <v>10</v>
      </c>
      <c r="F42" s="605">
        <v>9</v>
      </c>
      <c r="G42" s="605">
        <v>9</v>
      </c>
      <c r="H42" s="11">
        <v>91</v>
      </c>
      <c r="I42" s="11">
        <v>221</v>
      </c>
      <c r="J42" s="210">
        <v>733.5</v>
      </c>
      <c r="K42" s="11">
        <v>5</v>
      </c>
      <c r="L42" s="14">
        <v>13.37</v>
      </c>
      <c r="M42" s="11">
        <v>7</v>
      </c>
      <c r="N42" s="14">
        <v>36.799999999999997</v>
      </c>
      <c r="O42" s="11">
        <v>4</v>
      </c>
      <c r="P42" s="14">
        <v>27.41</v>
      </c>
      <c r="Q42" s="11">
        <v>8</v>
      </c>
      <c r="R42" s="14">
        <v>42.1</v>
      </c>
      <c r="S42" s="18">
        <v>282</v>
      </c>
      <c r="T42" s="18" t="s">
        <v>147</v>
      </c>
      <c r="U42" s="18" t="s">
        <v>32</v>
      </c>
      <c r="V42" s="14">
        <v>66.27</v>
      </c>
      <c r="W42" s="11">
        <v>3</v>
      </c>
      <c r="X42" s="11">
        <f t="shared" si="3"/>
        <v>46</v>
      </c>
    </row>
    <row r="43" spans="1:24" x14ac:dyDescent="0.25">
      <c r="C43" s="201"/>
      <c r="F43" s="201"/>
      <c r="G43" s="201"/>
    </row>
    <row r="44" spans="1:24" x14ac:dyDescent="0.25">
      <c r="A44" s="16" t="s">
        <v>38</v>
      </c>
      <c r="C44" s="201"/>
      <c r="F44" s="201"/>
      <c r="G44" s="201"/>
    </row>
    <row r="45" spans="1:24" x14ac:dyDescent="0.25">
      <c r="A45" s="65">
        <v>1</v>
      </c>
      <c r="B45" s="57" t="s">
        <v>128</v>
      </c>
      <c r="C45" s="385">
        <v>9.0399999999999991</v>
      </c>
      <c r="D45" s="610">
        <v>100</v>
      </c>
      <c r="E45" s="610">
        <v>10</v>
      </c>
      <c r="F45" s="610">
        <v>8</v>
      </c>
      <c r="G45" s="610">
        <v>9</v>
      </c>
      <c r="H45" s="58">
        <v>74</v>
      </c>
      <c r="I45" s="375">
        <v>216</v>
      </c>
      <c r="J45" s="381">
        <v>784.3</v>
      </c>
      <c r="K45" s="382">
        <v>7</v>
      </c>
      <c r="L45" s="383">
        <v>11.58</v>
      </c>
      <c r="M45" s="382">
        <v>5</v>
      </c>
      <c r="N45" s="384">
        <v>49</v>
      </c>
      <c r="O45" s="382">
        <v>7</v>
      </c>
      <c r="P45" s="383">
        <v>23.32</v>
      </c>
      <c r="Q45" s="382">
        <v>7</v>
      </c>
      <c r="R45" s="383">
        <v>33.17</v>
      </c>
      <c r="S45" s="381">
        <v>396</v>
      </c>
      <c r="T45" s="381" t="s">
        <v>149</v>
      </c>
      <c r="U45" s="381" t="s">
        <v>40</v>
      </c>
      <c r="V45" s="383">
        <v>69.83</v>
      </c>
      <c r="W45" s="376">
        <v>8</v>
      </c>
      <c r="X45" s="58">
        <f t="shared" ref="X45:X59" si="5">SUM(E45+F45+K45+M45+O45+Q45+W45)</f>
        <v>52</v>
      </c>
    </row>
    <row r="46" spans="1:24" x14ac:dyDescent="0.25">
      <c r="A46" s="65">
        <v>2</v>
      </c>
      <c r="B46" s="57" t="s">
        <v>130</v>
      </c>
      <c r="C46" s="385">
        <v>8.34</v>
      </c>
      <c r="D46" s="610">
        <v>100</v>
      </c>
      <c r="E46" s="610">
        <v>10</v>
      </c>
      <c r="F46" s="610">
        <v>8</v>
      </c>
      <c r="G46" s="610">
        <v>9</v>
      </c>
      <c r="H46" s="58">
        <v>69</v>
      </c>
      <c r="I46" s="58">
        <v>213</v>
      </c>
      <c r="J46" s="377">
        <v>807.7</v>
      </c>
      <c r="K46" s="378">
        <v>9</v>
      </c>
      <c r="L46" s="379">
        <v>11.89</v>
      </c>
      <c r="M46" s="378">
        <v>5</v>
      </c>
      <c r="N46" s="380">
        <v>51</v>
      </c>
      <c r="O46" s="378">
        <v>8</v>
      </c>
      <c r="P46" s="379">
        <v>25.22</v>
      </c>
      <c r="Q46" s="378">
        <v>8</v>
      </c>
      <c r="R46" s="379">
        <v>38.26</v>
      </c>
      <c r="S46" s="377">
        <v>347</v>
      </c>
      <c r="T46" s="377" t="s">
        <v>41</v>
      </c>
      <c r="U46" s="377" t="s">
        <v>40</v>
      </c>
      <c r="V46" s="379">
        <v>69.900000000000006</v>
      </c>
      <c r="W46" s="58">
        <v>8</v>
      </c>
      <c r="X46" s="58">
        <f t="shared" si="5"/>
        <v>56</v>
      </c>
    </row>
    <row r="47" spans="1:24" x14ac:dyDescent="0.25">
      <c r="A47" s="65">
        <v>3</v>
      </c>
      <c r="B47" s="57" t="s">
        <v>131</v>
      </c>
      <c r="C47" s="385">
        <v>6.42</v>
      </c>
      <c r="D47" s="610">
        <v>100</v>
      </c>
      <c r="E47" s="610">
        <v>10</v>
      </c>
      <c r="F47" s="610">
        <v>8</v>
      </c>
      <c r="G47" s="610">
        <v>9</v>
      </c>
      <c r="H47" s="58">
        <v>65</v>
      </c>
      <c r="I47" s="58">
        <v>213</v>
      </c>
      <c r="J47" s="63">
        <v>771.4</v>
      </c>
      <c r="K47" s="58">
        <v>8</v>
      </c>
      <c r="L47" s="68">
        <v>12.97</v>
      </c>
      <c r="M47" s="58">
        <v>6</v>
      </c>
      <c r="N47" s="61">
        <v>44</v>
      </c>
      <c r="O47" s="58">
        <v>6</v>
      </c>
      <c r="P47" s="68">
        <v>27.03</v>
      </c>
      <c r="Q47" s="58">
        <v>8</v>
      </c>
      <c r="R47" s="68">
        <v>43.39</v>
      </c>
      <c r="S47" s="63">
        <v>181</v>
      </c>
      <c r="T47" s="63" t="s">
        <v>137</v>
      </c>
      <c r="U47" s="66" t="s">
        <v>40</v>
      </c>
      <c r="V47" s="68">
        <v>68.25</v>
      </c>
      <c r="W47" s="58">
        <v>6</v>
      </c>
      <c r="X47" s="58">
        <f t="shared" si="5"/>
        <v>52</v>
      </c>
    </row>
    <row r="48" spans="1:24" x14ac:dyDescent="0.25">
      <c r="A48" s="65">
        <v>4</v>
      </c>
      <c r="B48" s="57" t="s">
        <v>133</v>
      </c>
      <c r="C48" s="385">
        <v>8.36</v>
      </c>
      <c r="D48" s="610">
        <v>100</v>
      </c>
      <c r="E48" s="610">
        <v>10</v>
      </c>
      <c r="F48" s="610">
        <v>7</v>
      </c>
      <c r="G48" s="610">
        <v>9</v>
      </c>
      <c r="H48" s="58">
        <v>76</v>
      </c>
      <c r="I48" s="58">
        <v>216</v>
      </c>
      <c r="J48" s="63">
        <v>777.9</v>
      </c>
      <c r="K48" s="58">
        <v>7</v>
      </c>
      <c r="L48" s="68">
        <v>12.65</v>
      </c>
      <c r="M48" s="58">
        <v>6</v>
      </c>
      <c r="N48" s="61">
        <v>51</v>
      </c>
      <c r="O48" s="58">
        <v>8</v>
      </c>
      <c r="P48" s="68">
        <v>26.4</v>
      </c>
      <c r="Q48" s="58">
        <v>8</v>
      </c>
      <c r="R48" s="68">
        <v>38.29</v>
      </c>
      <c r="S48" s="63">
        <v>229</v>
      </c>
      <c r="T48" s="63" t="s">
        <v>137</v>
      </c>
      <c r="U48" s="66" t="s">
        <v>150</v>
      </c>
      <c r="V48" s="68">
        <v>68.67</v>
      </c>
      <c r="W48" s="58">
        <v>7</v>
      </c>
      <c r="X48" s="58">
        <f t="shared" si="5"/>
        <v>53</v>
      </c>
    </row>
    <row r="49" spans="1:25" x14ac:dyDescent="0.25">
      <c r="A49" s="79"/>
      <c r="B49" s="80" t="s">
        <v>135</v>
      </c>
      <c r="C49" s="386">
        <f>SUM(C45:C48)/4</f>
        <v>8.0399999999999991</v>
      </c>
      <c r="D49" s="611">
        <v>100</v>
      </c>
      <c r="E49" s="611">
        <v>10</v>
      </c>
      <c r="F49" s="612">
        <f>SUM(F45:F48)/4</f>
        <v>7.75</v>
      </c>
      <c r="G49" s="612">
        <f>SUM(G45:G48)/4</f>
        <v>9</v>
      </c>
      <c r="H49" s="83">
        <f>SUM(H45:H48)/4</f>
        <v>71</v>
      </c>
      <c r="I49" s="83">
        <f>SUM(I45:I48)/4</f>
        <v>214.5</v>
      </c>
      <c r="J49" s="83">
        <f>SUM(J45:J48)/4</f>
        <v>785.32500000000005</v>
      </c>
      <c r="K49" s="82">
        <v>7</v>
      </c>
      <c r="L49" s="84">
        <f>SUM(L45:L48)/4</f>
        <v>12.272499999999999</v>
      </c>
      <c r="M49" s="83">
        <v>6</v>
      </c>
      <c r="N49" s="84">
        <f>SUM(N45:N48)/4</f>
        <v>48.75</v>
      </c>
      <c r="O49" s="83">
        <v>7</v>
      </c>
      <c r="P49" s="84">
        <f>SUM(P45:P48)/4</f>
        <v>25.4925</v>
      </c>
      <c r="Q49" s="83">
        <v>8</v>
      </c>
      <c r="R49" s="84">
        <f>SUM(R45:R48)/4</f>
        <v>38.277500000000003</v>
      </c>
      <c r="S49" s="83">
        <f>SUM(S45:S48)/4</f>
        <v>288.25</v>
      </c>
      <c r="T49" s="85"/>
      <c r="U49" s="88"/>
      <c r="V49" s="84">
        <f>SUM(V45:V48)/4</f>
        <v>69.162500000000009</v>
      </c>
      <c r="W49" s="82">
        <v>8</v>
      </c>
      <c r="X49" s="83">
        <f t="shared" si="5"/>
        <v>53.75</v>
      </c>
    </row>
    <row r="50" spans="1:25" x14ac:dyDescent="0.25">
      <c r="A50" s="17">
        <v>5</v>
      </c>
      <c r="B50" s="9" t="s">
        <v>136</v>
      </c>
      <c r="C50" s="387">
        <v>9.1</v>
      </c>
      <c r="D50" s="606">
        <f t="shared" ref="D50:D59" si="6">C50*100/AVERAGE($C$45:$C$48)</f>
        <v>113.18407960199006</v>
      </c>
      <c r="E50" s="605">
        <v>12</v>
      </c>
      <c r="F50" s="605">
        <v>8</v>
      </c>
      <c r="G50" s="605">
        <v>9</v>
      </c>
      <c r="H50" s="11">
        <v>73</v>
      </c>
      <c r="I50" s="11">
        <v>216</v>
      </c>
      <c r="J50" s="12">
        <v>740.8</v>
      </c>
      <c r="K50" s="11">
        <v>5</v>
      </c>
      <c r="L50" s="14">
        <v>9.89</v>
      </c>
      <c r="M50" s="11">
        <v>3</v>
      </c>
      <c r="N50" s="14">
        <v>43</v>
      </c>
      <c r="O50" s="11">
        <v>6</v>
      </c>
      <c r="P50" s="14">
        <v>18.149999999999999</v>
      </c>
      <c r="Q50" s="11">
        <v>3</v>
      </c>
      <c r="R50" s="14">
        <v>24.02</v>
      </c>
      <c r="S50" s="18">
        <v>290</v>
      </c>
      <c r="T50" s="18" t="s">
        <v>149</v>
      </c>
      <c r="U50" s="18" t="s">
        <v>40</v>
      </c>
      <c r="V50" s="14">
        <v>70.12</v>
      </c>
      <c r="W50" s="11">
        <v>8</v>
      </c>
      <c r="X50" s="11">
        <f t="shared" si="5"/>
        <v>45</v>
      </c>
    </row>
    <row r="51" spans="1:25" x14ac:dyDescent="0.25">
      <c r="A51" s="17">
        <v>6</v>
      </c>
      <c r="B51" s="9" t="s">
        <v>138</v>
      </c>
      <c r="C51" s="387">
        <v>9.51</v>
      </c>
      <c r="D51" s="606">
        <f t="shared" si="6"/>
        <v>118.28358208955225</v>
      </c>
      <c r="E51" s="605">
        <v>14</v>
      </c>
      <c r="F51" s="605">
        <v>8</v>
      </c>
      <c r="G51" s="605">
        <v>9</v>
      </c>
      <c r="H51" s="11">
        <v>73</v>
      </c>
      <c r="I51" s="11">
        <v>215</v>
      </c>
      <c r="J51" s="12">
        <v>773.8</v>
      </c>
      <c r="K51" s="11">
        <v>7</v>
      </c>
      <c r="L51" s="14">
        <v>10.98</v>
      </c>
      <c r="M51" s="11">
        <v>4</v>
      </c>
      <c r="N51" s="14">
        <v>42</v>
      </c>
      <c r="O51" s="11">
        <v>5</v>
      </c>
      <c r="P51" s="14">
        <v>21.32</v>
      </c>
      <c r="Q51" s="11">
        <v>4</v>
      </c>
      <c r="R51" s="14">
        <v>28.28</v>
      </c>
      <c r="S51" s="18">
        <v>358</v>
      </c>
      <c r="T51" s="18" t="s">
        <v>149</v>
      </c>
      <c r="U51" s="18" t="s">
        <v>40</v>
      </c>
      <c r="V51" s="14">
        <v>69.88</v>
      </c>
      <c r="W51" s="11">
        <v>8</v>
      </c>
      <c r="X51" s="11">
        <f t="shared" si="5"/>
        <v>50</v>
      </c>
    </row>
    <row r="52" spans="1:25" x14ac:dyDescent="0.25">
      <c r="A52" s="17">
        <v>7</v>
      </c>
      <c r="B52" s="9" t="s">
        <v>139</v>
      </c>
      <c r="C52" s="387">
        <v>10.28</v>
      </c>
      <c r="D52" s="606">
        <f t="shared" si="6"/>
        <v>127.86069651741295</v>
      </c>
      <c r="E52" s="605">
        <v>16</v>
      </c>
      <c r="F52" s="605">
        <v>8</v>
      </c>
      <c r="G52" s="605">
        <v>9</v>
      </c>
      <c r="H52" s="11">
        <v>75</v>
      </c>
      <c r="I52" s="11">
        <v>216</v>
      </c>
      <c r="J52" s="12">
        <v>801.4</v>
      </c>
      <c r="K52" s="11">
        <v>7</v>
      </c>
      <c r="L52" s="14">
        <v>10.68</v>
      </c>
      <c r="M52" s="11">
        <v>4</v>
      </c>
      <c r="N52" s="14">
        <v>43</v>
      </c>
      <c r="O52" s="11">
        <v>6</v>
      </c>
      <c r="P52" s="14">
        <v>20.6</v>
      </c>
      <c r="Q52" s="11">
        <v>4</v>
      </c>
      <c r="R52" s="14">
        <v>26.33</v>
      </c>
      <c r="S52" s="18">
        <v>329</v>
      </c>
      <c r="T52" s="18" t="s">
        <v>41</v>
      </c>
      <c r="U52" s="18" t="s">
        <v>40</v>
      </c>
      <c r="V52" s="14">
        <v>71.05</v>
      </c>
      <c r="W52" s="11">
        <v>9</v>
      </c>
      <c r="X52" s="11">
        <f t="shared" si="5"/>
        <v>54</v>
      </c>
    </row>
    <row r="53" spans="1:25" x14ac:dyDescent="0.25">
      <c r="A53" s="17">
        <v>8</v>
      </c>
      <c r="B53" s="9" t="s">
        <v>140</v>
      </c>
      <c r="C53" s="387">
        <v>8.86</v>
      </c>
      <c r="D53" s="606">
        <f t="shared" si="6"/>
        <v>110.1990049751244</v>
      </c>
      <c r="E53" s="605">
        <v>12</v>
      </c>
      <c r="F53" s="605">
        <v>9</v>
      </c>
      <c r="G53" s="605">
        <v>9</v>
      </c>
      <c r="H53" s="11">
        <v>69</v>
      </c>
      <c r="I53" s="11">
        <v>216</v>
      </c>
      <c r="J53" s="12">
        <v>779.5</v>
      </c>
      <c r="K53" s="11">
        <v>7</v>
      </c>
      <c r="L53" s="14">
        <v>12.23</v>
      </c>
      <c r="M53" s="11">
        <v>6</v>
      </c>
      <c r="N53" s="14">
        <v>47</v>
      </c>
      <c r="O53" s="11">
        <v>7</v>
      </c>
      <c r="P53" s="14">
        <v>25.31</v>
      </c>
      <c r="Q53" s="11">
        <v>8</v>
      </c>
      <c r="R53" s="14">
        <v>35.6</v>
      </c>
      <c r="S53" s="18">
        <v>303</v>
      </c>
      <c r="T53" s="18" t="s">
        <v>149</v>
      </c>
      <c r="U53" s="18" t="s">
        <v>40</v>
      </c>
      <c r="V53" s="14">
        <v>69.400000000000006</v>
      </c>
      <c r="W53" s="11">
        <v>8</v>
      </c>
      <c r="X53" s="11">
        <f t="shared" si="5"/>
        <v>57</v>
      </c>
    </row>
    <row r="54" spans="1:25" x14ac:dyDescent="0.25">
      <c r="A54" s="17">
        <v>9</v>
      </c>
      <c r="B54" s="9" t="s">
        <v>141</v>
      </c>
      <c r="C54" s="387">
        <v>9.61</v>
      </c>
      <c r="D54" s="606">
        <f t="shared" si="6"/>
        <v>119.52736318407962</v>
      </c>
      <c r="E54" s="605">
        <v>14</v>
      </c>
      <c r="F54" s="605">
        <v>9</v>
      </c>
      <c r="G54" s="605">
        <v>9</v>
      </c>
      <c r="H54" s="11">
        <v>66</v>
      </c>
      <c r="I54" s="11">
        <v>216</v>
      </c>
      <c r="J54" s="12">
        <v>773.3</v>
      </c>
      <c r="K54" s="11">
        <v>7</v>
      </c>
      <c r="L54" s="14">
        <v>12.22</v>
      </c>
      <c r="M54" s="11">
        <v>6</v>
      </c>
      <c r="N54" s="14">
        <v>45</v>
      </c>
      <c r="O54" s="11">
        <v>6</v>
      </c>
      <c r="P54" s="14">
        <v>25.45</v>
      </c>
      <c r="Q54" s="11">
        <v>8</v>
      </c>
      <c r="R54" s="14">
        <v>34.76</v>
      </c>
      <c r="S54" s="18">
        <v>272</v>
      </c>
      <c r="T54" s="18" t="s">
        <v>149</v>
      </c>
      <c r="U54" s="18" t="s">
        <v>40</v>
      </c>
      <c r="V54" s="14">
        <v>69.33</v>
      </c>
      <c r="W54" s="11">
        <v>8</v>
      </c>
      <c r="X54" s="11">
        <f t="shared" si="5"/>
        <v>58</v>
      </c>
    </row>
    <row r="55" spans="1:25" x14ac:dyDescent="0.25">
      <c r="A55" s="17">
        <v>10</v>
      </c>
      <c r="B55" s="9" t="s">
        <v>142</v>
      </c>
      <c r="C55" s="387">
        <v>9.5399999999999991</v>
      </c>
      <c r="D55" s="606">
        <f t="shared" si="6"/>
        <v>118.65671641791045</v>
      </c>
      <c r="E55" s="605">
        <v>12</v>
      </c>
      <c r="F55" s="605">
        <v>9</v>
      </c>
      <c r="G55" s="605">
        <v>9</v>
      </c>
      <c r="H55" s="11">
        <v>73</v>
      </c>
      <c r="I55" s="11">
        <v>216</v>
      </c>
      <c r="J55" s="12">
        <v>769</v>
      </c>
      <c r="K55" s="11">
        <v>6</v>
      </c>
      <c r="L55" s="14">
        <v>12.23</v>
      </c>
      <c r="M55" s="11">
        <v>6</v>
      </c>
      <c r="N55" s="14">
        <v>46</v>
      </c>
      <c r="O55" s="11">
        <v>6</v>
      </c>
      <c r="P55" s="14">
        <v>24.98</v>
      </c>
      <c r="Q55" s="11">
        <v>7</v>
      </c>
      <c r="R55" s="14">
        <v>36.03</v>
      </c>
      <c r="S55" s="18">
        <v>347</v>
      </c>
      <c r="T55" s="18" t="s">
        <v>149</v>
      </c>
      <c r="U55" s="18" t="s">
        <v>40</v>
      </c>
      <c r="V55" s="14">
        <v>67.81</v>
      </c>
      <c r="W55" s="11">
        <v>6</v>
      </c>
      <c r="X55" s="11">
        <f t="shared" si="5"/>
        <v>52</v>
      </c>
    </row>
    <row r="56" spans="1:25" x14ac:dyDescent="0.25">
      <c r="A56" s="17">
        <v>11</v>
      </c>
      <c r="B56" s="9" t="s">
        <v>143</v>
      </c>
      <c r="C56" s="387">
        <v>9.93</v>
      </c>
      <c r="D56" s="606">
        <f t="shared" si="6"/>
        <v>123.50746268656718</v>
      </c>
      <c r="E56" s="605">
        <v>14</v>
      </c>
      <c r="F56" s="605">
        <v>8</v>
      </c>
      <c r="G56" s="605">
        <v>9</v>
      </c>
      <c r="H56" s="11">
        <v>72</v>
      </c>
      <c r="I56" s="11">
        <v>216</v>
      </c>
      <c r="J56" s="12">
        <v>745.6</v>
      </c>
      <c r="K56" s="11">
        <v>5</v>
      </c>
      <c r="L56" s="14">
        <v>11.14</v>
      </c>
      <c r="M56" s="11">
        <v>4</v>
      </c>
      <c r="N56" s="14">
        <v>42</v>
      </c>
      <c r="O56" s="11">
        <v>5</v>
      </c>
      <c r="P56" s="14">
        <v>21.51</v>
      </c>
      <c r="Q56" s="11">
        <v>4</v>
      </c>
      <c r="R56" s="14">
        <v>26.62</v>
      </c>
      <c r="S56" s="18">
        <v>419</v>
      </c>
      <c r="T56" s="18" t="s">
        <v>149</v>
      </c>
      <c r="U56" s="18" t="s">
        <v>40</v>
      </c>
      <c r="V56" s="14">
        <v>68.92</v>
      </c>
      <c r="W56" s="11">
        <v>7</v>
      </c>
      <c r="X56" s="11">
        <f t="shared" si="5"/>
        <v>47</v>
      </c>
    </row>
    <row r="57" spans="1:25" x14ac:dyDescent="0.25">
      <c r="A57" s="17">
        <v>12</v>
      </c>
      <c r="B57" s="9" t="s">
        <v>144</v>
      </c>
      <c r="C57" s="387">
        <v>9.3000000000000007</v>
      </c>
      <c r="D57" s="606">
        <f t="shared" si="6"/>
        <v>115.67164179104481</v>
      </c>
      <c r="E57" s="605">
        <v>14</v>
      </c>
      <c r="F57" s="605">
        <v>8</v>
      </c>
      <c r="G57" s="605">
        <v>9</v>
      </c>
      <c r="H57" s="11">
        <v>71</v>
      </c>
      <c r="I57" s="11">
        <v>216</v>
      </c>
      <c r="J57" s="12">
        <v>778.2</v>
      </c>
      <c r="K57" s="11">
        <v>7</v>
      </c>
      <c r="L57" s="14">
        <v>11.7</v>
      </c>
      <c r="M57" s="11">
        <v>5</v>
      </c>
      <c r="N57" s="14">
        <v>51</v>
      </c>
      <c r="O57" s="11">
        <v>8</v>
      </c>
      <c r="P57" s="14">
        <v>23.71</v>
      </c>
      <c r="Q57" s="11">
        <v>7</v>
      </c>
      <c r="R57" s="14">
        <v>33.299999999999997</v>
      </c>
      <c r="S57" s="18">
        <v>339</v>
      </c>
      <c r="T57" s="18" t="s">
        <v>149</v>
      </c>
      <c r="U57" s="18" t="s">
        <v>40</v>
      </c>
      <c r="V57" s="14">
        <v>69.86</v>
      </c>
      <c r="W57" s="11">
        <v>8</v>
      </c>
      <c r="X57" s="11">
        <f t="shared" si="5"/>
        <v>57</v>
      </c>
    </row>
    <row r="58" spans="1:25" x14ac:dyDescent="0.25">
      <c r="A58" s="17">
        <v>13</v>
      </c>
      <c r="B58" s="9" t="s">
        <v>145</v>
      </c>
      <c r="C58" s="387">
        <v>9.52</v>
      </c>
      <c r="D58" s="606">
        <f t="shared" si="6"/>
        <v>118.40796019900499</v>
      </c>
      <c r="E58" s="605">
        <v>14</v>
      </c>
      <c r="F58" s="605">
        <v>7</v>
      </c>
      <c r="G58" s="605">
        <v>9</v>
      </c>
      <c r="H58" s="11">
        <v>67</v>
      </c>
      <c r="I58" s="11">
        <v>216</v>
      </c>
      <c r="J58" s="12">
        <v>745.3</v>
      </c>
      <c r="K58" s="11">
        <v>5</v>
      </c>
      <c r="L58" s="14">
        <v>12.07</v>
      </c>
      <c r="M58" s="11">
        <v>6</v>
      </c>
      <c r="N58" s="14">
        <v>46</v>
      </c>
      <c r="O58" s="11">
        <v>6</v>
      </c>
      <c r="P58" s="14">
        <v>23.91</v>
      </c>
      <c r="Q58" s="11">
        <v>7</v>
      </c>
      <c r="R58" s="14">
        <v>33.880000000000003</v>
      </c>
      <c r="S58" s="18">
        <v>266</v>
      </c>
      <c r="T58" s="18" t="s">
        <v>149</v>
      </c>
      <c r="U58" s="18" t="s">
        <v>40</v>
      </c>
      <c r="V58" s="14">
        <v>68.180000000000007</v>
      </c>
      <c r="W58" s="11">
        <v>6</v>
      </c>
      <c r="X58" s="11">
        <f t="shared" si="5"/>
        <v>51</v>
      </c>
    </row>
    <row r="59" spans="1:25" x14ac:dyDescent="0.25">
      <c r="A59" s="17">
        <v>14</v>
      </c>
      <c r="B59" s="9" t="s">
        <v>146</v>
      </c>
      <c r="C59" s="387">
        <v>9.49</v>
      </c>
      <c r="D59" s="606">
        <f t="shared" si="6"/>
        <v>118.03482587064678</v>
      </c>
      <c r="E59" s="605">
        <v>14</v>
      </c>
      <c r="F59" s="605">
        <v>9</v>
      </c>
      <c r="G59" s="605">
        <v>9</v>
      </c>
      <c r="H59" s="11">
        <v>70</v>
      </c>
      <c r="I59" s="11">
        <v>216</v>
      </c>
      <c r="J59" s="12">
        <v>774.2</v>
      </c>
      <c r="K59" s="11">
        <v>7</v>
      </c>
      <c r="L59" s="14">
        <v>11.95</v>
      </c>
      <c r="M59" s="11">
        <v>6</v>
      </c>
      <c r="N59" s="14">
        <v>41</v>
      </c>
      <c r="O59" s="11">
        <v>5</v>
      </c>
      <c r="P59" s="14">
        <v>24.35</v>
      </c>
      <c r="Q59" s="11">
        <v>7</v>
      </c>
      <c r="R59" s="14">
        <v>33.130000000000003</v>
      </c>
      <c r="S59" s="18">
        <v>301</v>
      </c>
      <c r="T59" s="18" t="s">
        <v>149</v>
      </c>
      <c r="U59" s="18" t="s">
        <v>40</v>
      </c>
      <c r="V59" s="14">
        <v>68.75</v>
      </c>
      <c r="W59" s="11">
        <v>7</v>
      </c>
      <c r="X59" s="11">
        <f t="shared" si="5"/>
        <v>55</v>
      </c>
    </row>
    <row r="60" spans="1:25" x14ac:dyDescent="0.25">
      <c r="C60" s="201"/>
      <c r="F60" s="201"/>
      <c r="G60" s="201"/>
    </row>
    <row r="61" spans="1:25" x14ac:dyDescent="0.25">
      <c r="A61" s="16" t="s">
        <v>42</v>
      </c>
      <c r="C61" s="201"/>
      <c r="F61" s="201"/>
      <c r="G61" s="201"/>
    </row>
    <row r="62" spans="1:25" x14ac:dyDescent="0.25">
      <c r="A62" s="65">
        <v>1</v>
      </c>
      <c r="B62" s="57" t="s">
        <v>128</v>
      </c>
      <c r="C62" s="385">
        <f>SUM(C11+C28+C45)/3</f>
        <v>8.3800000000000008</v>
      </c>
      <c r="D62" s="610">
        <v>100</v>
      </c>
      <c r="E62" s="610">
        <v>10</v>
      </c>
      <c r="F62" s="613">
        <f t="shared" ref="F62:J65" si="7">SUM(F11+F28+F45)/3</f>
        <v>8.6666666666666661</v>
      </c>
      <c r="G62" s="613">
        <f t="shared" si="7"/>
        <v>8.3333333333333339</v>
      </c>
      <c r="H62" s="62">
        <f t="shared" si="7"/>
        <v>86.666666666666671</v>
      </c>
      <c r="I62" s="63">
        <f t="shared" si="7"/>
        <v>216</v>
      </c>
      <c r="J62" s="62">
        <f t="shared" si="7"/>
        <v>771.53333333333342</v>
      </c>
      <c r="K62" s="58">
        <v>7</v>
      </c>
      <c r="L62" s="61">
        <f>SUM(L11+L28+L45)/3</f>
        <v>11.89</v>
      </c>
      <c r="M62" s="58">
        <v>5</v>
      </c>
      <c r="N62" s="61">
        <f>SUM(N11+N28+N45)/3</f>
        <v>46.766666666666673</v>
      </c>
      <c r="O62" s="58">
        <v>6</v>
      </c>
      <c r="P62" s="61">
        <f>SUM(P11+P28+P45)/3</f>
        <v>23.563333333333333</v>
      </c>
      <c r="Q62" s="58">
        <v>7</v>
      </c>
      <c r="R62" s="61">
        <f t="shared" ref="R62:S65" si="8">SUM(R11+R28+R45)/3</f>
        <v>35.796666666666667</v>
      </c>
      <c r="S62" s="62">
        <f t="shared" si="8"/>
        <v>404.66666666666669</v>
      </c>
      <c r="T62" s="62"/>
      <c r="U62" s="62"/>
      <c r="V62" s="61">
        <f>SUM(V11+V28+V45)/3</f>
        <v>68.966666666666654</v>
      </c>
      <c r="W62" s="58">
        <v>7</v>
      </c>
      <c r="X62" s="62">
        <f t="shared" ref="X62:X76" si="9">SUM(E62+F62+K62+M62+O62+Q62+W62)</f>
        <v>50.666666666666664</v>
      </c>
      <c r="Y62" s="19"/>
    </row>
    <row r="63" spans="1:25" x14ac:dyDescent="0.25">
      <c r="A63" s="65">
        <v>2</v>
      </c>
      <c r="B63" s="57" t="s">
        <v>130</v>
      </c>
      <c r="C63" s="385">
        <f>SUM(C12+C29+C46)/3</f>
        <v>7.7333333333333334</v>
      </c>
      <c r="D63" s="610">
        <v>100</v>
      </c>
      <c r="E63" s="610">
        <v>10</v>
      </c>
      <c r="F63" s="613">
        <f t="shared" si="7"/>
        <v>8.6666666666666661</v>
      </c>
      <c r="G63" s="613">
        <f t="shared" si="7"/>
        <v>8.6666666666666661</v>
      </c>
      <c r="H63" s="62">
        <f t="shared" si="7"/>
        <v>83.333333333333329</v>
      </c>
      <c r="I63" s="63">
        <f t="shared" si="7"/>
        <v>216</v>
      </c>
      <c r="J63" s="62">
        <f t="shared" si="7"/>
        <v>793.93333333333339</v>
      </c>
      <c r="K63" s="58">
        <v>8</v>
      </c>
      <c r="L63" s="61">
        <f>SUM(L12+L29+L46)/3</f>
        <v>12.57</v>
      </c>
      <c r="M63" s="58">
        <v>6</v>
      </c>
      <c r="N63" s="61">
        <f>SUM(N12+N29+N46)/3</f>
        <v>44.266666666666673</v>
      </c>
      <c r="O63" s="58">
        <v>6</v>
      </c>
      <c r="P63" s="61">
        <f>SUM(P12+P29+P46)/3</f>
        <v>25.873333333333335</v>
      </c>
      <c r="Q63" s="58">
        <v>8</v>
      </c>
      <c r="R63" s="61">
        <f t="shared" si="8"/>
        <v>41.226666666666667</v>
      </c>
      <c r="S63" s="62">
        <f t="shared" si="8"/>
        <v>341.66666666666669</v>
      </c>
      <c r="T63" s="62"/>
      <c r="U63" s="62"/>
      <c r="V63" s="61">
        <f>SUM(V12+V29+V46)/3</f>
        <v>68.256666666666675</v>
      </c>
      <c r="W63" s="58">
        <v>6</v>
      </c>
      <c r="X63" s="62">
        <f t="shared" si="9"/>
        <v>52.666666666666664</v>
      </c>
    </row>
    <row r="64" spans="1:25" x14ac:dyDescent="0.25">
      <c r="A64" s="65">
        <v>3</v>
      </c>
      <c r="B64" s="57" t="s">
        <v>131</v>
      </c>
      <c r="C64" s="385">
        <f>SUM(C13+C30+C47)/3</f>
        <v>6.336666666666666</v>
      </c>
      <c r="D64" s="610">
        <v>100</v>
      </c>
      <c r="E64" s="610">
        <v>10</v>
      </c>
      <c r="F64" s="613">
        <f t="shared" si="7"/>
        <v>8.6666666666666661</v>
      </c>
      <c r="G64" s="613">
        <f t="shared" si="7"/>
        <v>9</v>
      </c>
      <c r="H64" s="62">
        <f t="shared" si="7"/>
        <v>74.333333333333329</v>
      </c>
      <c r="I64" s="63">
        <f t="shared" si="7"/>
        <v>211.66666666666666</v>
      </c>
      <c r="J64" s="62">
        <f t="shared" si="7"/>
        <v>764.73333333333346</v>
      </c>
      <c r="K64" s="58">
        <v>6</v>
      </c>
      <c r="L64" s="61">
        <f>SUM(L13+L30+L47)/3</f>
        <v>14.436666666666666</v>
      </c>
      <c r="M64" s="58">
        <v>8</v>
      </c>
      <c r="N64" s="61">
        <f>SUM(N13+N30+N47)/3</f>
        <v>41.06666666666667</v>
      </c>
      <c r="O64" s="58">
        <v>5</v>
      </c>
      <c r="P64" s="61">
        <f>SUM(P13+P30+P47)/3</f>
        <v>29.953333333333333</v>
      </c>
      <c r="Q64" s="58">
        <v>9</v>
      </c>
      <c r="R64" s="61">
        <f t="shared" si="8"/>
        <v>53.873333333333335</v>
      </c>
      <c r="S64" s="62">
        <f t="shared" si="8"/>
        <v>213.66666666666666</v>
      </c>
      <c r="T64" s="62"/>
      <c r="U64" s="62"/>
      <c r="V64" s="61">
        <f>SUM(V13+V30+V47)/3</f>
        <v>66.209999999999994</v>
      </c>
      <c r="W64" s="58">
        <v>5</v>
      </c>
      <c r="X64" s="62">
        <f t="shared" si="9"/>
        <v>51.666666666666664</v>
      </c>
    </row>
    <row r="65" spans="1:24" x14ac:dyDescent="0.25">
      <c r="A65" s="65">
        <v>4</v>
      </c>
      <c r="B65" s="57" t="s">
        <v>133</v>
      </c>
      <c r="C65" s="385">
        <f>SUM(C14+C31+C48)/3</f>
        <v>8.0299999999999994</v>
      </c>
      <c r="D65" s="610">
        <v>100</v>
      </c>
      <c r="E65" s="610">
        <v>10</v>
      </c>
      <c r="F65" s="613">
        <f t="shared" si="7"/>
        <v>8.3333333333333339</v>
      </c>
      <c r="G65" s="613">
        <f t="shared" si="7"/>
        <v>8.6666666666666661</v>
      </c>
      <c r="H65" s="62">
        <f t="shared" si="7"/>
        <v>90.333333333333329</v>
      </c>
      <c r="I65" s="63">
        <f t="shared" si="7"/>
        <v>213</v>
      </c>
      <c r="J65" s="62">
        <f t="shared" si="7"/>
        <v>766.36666666666667</v>
      </c>
      <c r="K65" s="58">
        <v>6</v>
      </c>
      <c r="L65" s="61">
        <f>SUM(L14+L31+L48)/3</f>
        <v>13.176666666666668</v>
      </c>
      <c r="M65" s="58">
        <v>7</v>
      </c>
      <c r="N65" s="61">
        <f>SUM(N14+N31+N48)/3</f>
        <v>48.566666666666663</v>
      </c>
      <c r="O65" s="58">
        <v>7</v>
      </c>
      <c r="P65" s="61">
        <f>SUM(P14+P31+P48)/3</f>
        <v>26.953333333333333</v>
      </c>
      <c r="Q65" s="58">
        <v>8</v>
      </c>
      <c r="R65" s="61">
        <f t="shared" si="8"/>
        <v>43.01</v>
      </c>
      <c r="S65" s="62">
        <f t="shared" si="8"/>
        <v>241.66666666666666</v>
      </c>
      <c r="T65" s="62"/>
      <c r="U65" s="62"/>
      <c r="V65" s="61">
        <f>SUM(V14+V31+V48)/3</f>
        <v>67.863333333333344</v>
      </c>
      <c r="W65" s="58">
        <v>6</v>
      </c>
      <c r="X65" s="62">
        <f t="shared" si="9"/>
        <v>52.333333333333336</v>
      </c>
    </row>
    <row r="66" spans="1:24" x14ac:dyDescent="0.25">
      <c r="A66" s="79"/>
      <c r="B66" s="80" t="s">
        <v>135</v>
      </c>
      <c r="C66" s="386">
        <f>SUM(C62:C65)/4</f>
        <v>7.6199999999999992</v>
      </c>
      <c r="D66" s="611">
        <v>100</v>
      </c>
      <c r="E66" s="611">
        <v>10</v>
      </c>
      <c r="F66" s="612">
        <f>SUM(F62:F65)/4</f>
        <v>8.5833333333333339</v>
      </c>
      <c r="G66" s="612">
        <f>SUM(G62:G65)/4</f>
        <v>8.6666666666666661</v>
      </c>
      <c r="H66" s="83">
        <f>SUM(H62:H65)/4</f>
        <v>83.666666666666657</v>
      </c>
      <c r="I66" s="83">
        <f>SUM(I62:I65)/4</f>
        <v>214.16666666666666</v>
      </c>
      <c r="J66" s="83">
        <f>SUM(J62:J65)/4</f>
        <v>774.14166666666677</v>
      </c>
      <c r="K66" s="82">
        <v>7</v>
      </c>
      <c r="L66" s="84">
        <f>SUM(L62:L65)/4</f>
        <v>13.018333333333334</v>
      </c>
      <c r="M66" s="82">
        <v>6</v>
      </c>
      <c r="N66" s="84">
        <f>SUM(N62:N65)/4</f>
        <v>45.166666666666671</v>
      </c>
      <c r="O66" s="82">
        <v>6</v>
      </c>
      <c r="P66" s="84">
        <f>SUM(P62:P65)/4</f>
        <v>26.585833333333333</v>
      </c>
      <c r="Q66" s="82">
        <v>8</v>
      </c>
      <c r="R66" s="84">
        <f>SUM(R62:R65)/4</f>
        <v>43.476666666666667</v>
      </c>
      <c r="S66" s="83">
        <f>SUM(S62:S65)/4</f>
        <v>300.41666666666669</v>
      </c>
      <c r="T66" s="83"/>
      <c r="U66" s="83"/>
      <c r="V66" s="84">
        <f>SUM(V62:V65)/4</f>
        <v>67.82416666666667</v>
      </c>
      <c r="W66" s="82">
        <v>6</v>
      </c>
      <c r="X66" s="83">
        <f t="shared" si="9"/>
        <v>51.583333333333336</v>
      </c>
    </row>
    <row r="67" spans="1:24" x14ac:dyDescent="0.25">
      <c r="A67" s="17">
        <v>5</v>
      </c>
      <c r="B67" s="9" t="s">
        <v>136</v>
      </c>
      <c r="C67" s="387">
        <f t="shared" ref="C67:C76" si="10">(C16+C33+C50)/3</f>
        <v>8.576666666666668</v>
      </c>
      <c r="D67" s="606">
        <f t="shared" ref="D67:D76" si="11">C67*100/AVERAGE($C$62:$C$65)</f>
        <v>112.5546806649169</v>
      </c>
      <c r="E67" s="605">
        <v>12</v>
      </c>
      <c r="F67" s="614">
        <f t="shared" ref="F67:J76" si="12">SUM(F16+F33+F50)/3</f>
        <v>8.6666666666666661</v>
      </c>
      <c r="G67" s="614">
        <f t="shared" si="12"/>
        <v>8.6666666666666661</v>
      </c>
      <c r="H67" s="215">
        <f t="shared" si="12"/>
        <v>80.333333333333329</v>
      </c>
      <c r="I67" s="215">
        <f t="shared" si="12"/>
        <v>216.66666666666666</v>
      </c>
      <c r="J67" s="215">
        <f>SUM(J16+J33+J50)/3</f>
        <v>729.83333333333337</v>
      </c>
      <c r="K67" s="11">
        <v>5</v>
      </c>
      <c r="L67" s="218">
        <f t="shared" ref="L67:L76" si="13">SUM(L16+L33+L50)/3</f>
        <v>10.953333333333333</v>
      </c>
      <c r="M67" s="11">
        <v>4</v>
      </c>
      <c r="N67" s="218">
        <f t="shared" ref="N67:N76" si="14">SUM(N16+N33+N50)/3</f>
        <v>39.166666666666664</v>
      </c>
      <c r="O67" s="11">
        <v>5</v>
      </c>
      <c r="P67" s="218">
        <f t="shared" ref="P67:P76" si="15">SUM(P16+P33+P50)/3</f>
        <v>20.333333333333332</v>
      </c>
      <c r="Q67" s="11">
        <v>4</v>
      </c>
      <c r="R67" s="218">
        <f t="shared" ref="R67:S76" si="16">SUM(R16+R33+R50)/3</f>
        <v>28.02333333333333</v>
      </c>
      <c r="S67" s="215">
        <f t="shared" si="16"/>
        <v>291</v>
      </c>
      <c r="T67" s="18"/>
      <c r="U67" s="18"/>
      <c r="V67" s="218">
        <f t="shared" ref="V67:V76" si="17">SUM(V16+V33+V50)/3</f>
        <v>68.313333333333333</v>
      </c>
      <c r="W67" s="11">
        <v>6</v>
      </c>
      <c r="X67" s="12">
        <f t="shared" si="9"/>
        <v>44.666666666666664</v>
      </c>
    </row>
    <row r="68" spans="1:24" x14ac:dyDescent="0.25">
      <c r="A68" s="17">
        <v>6</v>
      </c>
      <c r="B68" s="9" t="s">
        <v>138</v>
      </c>
      <c r="C68" s="387">
        <f t="shared" si="10"/>
        <v>8.7633333333333336</v>
      </c>
      <c r="D68" s="606">
        <f t="shared" si="11"/>
        <v>115.00437445319336</v>
      </c>
      <c r="E68" s="605">
        <v>12</v>
      </c>
      <c r="F68" s="614">
        <f t="shared" si="12"/>
        <v>8.6666666666666661</v>
      </c>
      <c r="G68" s="614">
        <f t="shared" si="12"/>
        <v>8.6666666666666661</v>
      </c>
      <c r="H68" s="215">
        <f t="shared" si="12"/>
        <v>85.333333333333329</v>
      </c>
      <c r="I68" s="215">
        <f t="shared" si="12"/>
        <v>216.66666666666666</v>
      </c>
      <c r="J68" s="215">
        <f t="shared" si="12"/>
        <v>745.29999999999984</v>
      </c>
      <c r="K68" s="11">
        <v>5</v>
      </c>
      <c r="L68" s="218">
        <f t="shared" si="13"/>
        <v>11.313333333333333</v>
      </c>
      <c r="M68" s="11">
        <v>5</v>
      </c>
      <c r="N68" s="218">
        <f t="shared" si="14"/>
        <v>39.866666666666667</v>
      </c>
      <c r="O68" s="11">
        <v>5</v>
      </c>
      <c r="P68" s="218">
        <f t="shared" si="15"/>
        <v>21.383333333333336</v>
      </c>
      <c r="Q68" s="11">
        <v>4</v>
      </c>
      <c r="R68" s="218">
        <f t="shared" si="16"/>
        <v>29.560000000000002</v>
      </c>
      <c r="S68" s="215">
        <f t="shared" si="16"/>
        <v>338.66666666666669</v>
      </c>
      <c r="T68" s="18"/>
      <c r="U68" s="18"/>
      <c r="V68" s="218">
        <f t="shared" si="17"/>
        <v>68.989999999999995</v>
      </c>
      <c r="W68" s="11">
        <v>7</v>
      </c>
      <c r="X68" s="12">
        <f t="shared" si="9"/>
        <v>46.666666666666664</v>
      </c>
    </row>
    <row r="69" spans="1:24" x14ac:dyDescent="0.25">
      <c r="A69" s="17">
        <v>7</v>
      </c>
      <c r="B69" s="9" t="s">
        <v>139</v>
      </c>
      <c r="C69" s="387">
        <f t="shared" si="10"/>
        <v>9.0733333333333324</v>
      </c>
      <c r="D69" s="606">
        <f t="shared" si="11"/>
        <v>119.07261592300962</v>
      </c>
      <c r="E69" s="605">
        <v>14</v>
      </c>
      <c r="F69" s="614">
        <f t="shared" si="12"/>
        <v>8.6666666666666661</v>
      </c>
      <c r="G69" s="614">
        <f t="shared" si="12"/>
        <v>9</v>
      </c>
      <c r="H69" s="215">
        <f t="shared" si="12"/>
        <v>86</v>
      </c>
      <c r="I69" s="215">
        <f t="shared" si="12"/>
        <v>217</v>
      </c>
      <c r="J69" s="215">
        <f t="shared" si="12"/>
        <v>798.23333333333323</v>
      </c>
      <c r="K69" s="11">
        <v>7</v>
      </c>
      <c r="L69" s="218">
        <f t="shared" si="13"/>
        <v>11.876666666666665</v>
      </c>
      <c r="M69" s="11">
        <v>5</v>
      </c>
      <c r="N69" s="218">
        <f t="shared" si="14"/>
        <v>43.866666666666667</v>
      </c>
      <c r="O69" s="11">
        <v>6</v>
      </c>
      <c r="P69" s="218">
        <f t="shared" si="15"/>
        <v>23.429999999999996</v>
      </c>
      <c r="Q69" s="11">
        <v>7</v>
      </c>
      <c r="R69" s="218">
        <f t="shared" si="16"/>
        <v>33.726666666666667</v>
      </c>
      <c r="S69" s="215">
        <f t="shared" si="16"/>
        <v>281</v>
      </c>
      <c r="T69" s="18"/>
      <c r="U69" s="18"/>
      <c r="V69" s="218">
        <f t="shared" si="17"/>
        <v>69.446666666666673</v>
      </c>
      <c r="W69" s="11">
        <v>8</v>
      </c>
      <c r="X69" s="12">
        <f t="shared" si="9"/>
        <v>55.666666666666664</v>
      </c>
    </row>
    <row r="70" spans="1:24" x14ac:dyDescent="0.25">
      <c r="A70" s="17">
        <v>8</v>
      </c>
      <c r="B70" s="9" t="s">
        <v>140</v>
      </c>
      <c r="C70" s="387">
        <f t="shared" si="10"/>
        <v>8.3466666666666658</v>
      </c>
      <c r="D70" s="606">
        <f t="shared" si="11"/>
        <v>109.53630796150482</v>
      </c>
      <c r="E70" s="605">
        <v>12</v>
      </c>
      <c r="F70" s="614">
        <f t="shared" si="12"/>
        <v>9</v>
      </c>
      <c r="G70" s="614">
        <f t="shared" si="12"/>
        <v>9</v>
      </c>
      <c r="H70" s="215">
        <f t="shared" si="12"/>
        <v>78</v>
      </c>
      <c r="I70" s="215">
        <f t="shared" si="12"/>
        <v>217.33333333333334</v>
      </c>
      <c r="J70" s="215">
        <f t="shared" si="12"/>
        <v>780.80000000000007</v>
      </c>
      <c r="K70" s="11">
        <v>7</v>
      </c>
      <c r="L70" s="218">
        <f t="shared" si="13"/>
        <v>11.986666666666666</v>
      </c>
      <c r="M70" s="11">
        <v>6</v>
      </c>
      <c r="N70" s="218">
        <f t="shared" si="14"/>
        <v>45.699999999999996</v>
      </c>
      <c r="O70" s="11">
        <v>6</v>
      </c>
      <c r="P70" s="218">
        <f t="shared" si="15"/>
        <v>24.066666666666666</v>
      </c>
      <c r="Q70" s="11">
        <v>7</v>
      </c>
      <c r="R70" s="218">
        <f t="shared" si="16"/>
        <v>33.623333333333335</v>
      </c>
      <c r="S70" s="215">
        <f t="shared" si="16"/>
        <v>288.33333333333331</v>
      </c>
      <c r="T70" s="18"/>
      <c r="U70" s="18"/>
      <c r="V70" s="218">
        <f t="shared" si="17"/>
        <v>69.526666666666671</v>
      </c>
      <c r="W70" s="11">
        <v>8</v>
      </c>
      <c r="X70" s="12">
        <f t="shared" si="9"/>
        <v>55</v>
      </c>
    </row>
    <row r="71" spans="1:24" x14ac:dyDescent="0.25">
      <c r="A71" s="17">
        <v>9</v>
      </c>
      <c r="B71" s="9" t="s">
        <v>141</v>
      </c>
      <c r="C71" s="387">
        <f t="shared" si="10"/>
        <v>8.5533333333333328</v>
      </c>
      <c r="D71" s="606">
        <f t="shared" si="11"/>
        <v>112.24846894138233</v>
      </c>
      <c r="E71" s="605">
        <v>12</v>
      </c>
      <c r="F71" s="614">
        <f t="shared" si="12"/>
        <v>9</v>
      </c>
      <c r="G71" s="614">
        <f t="shared" si="12"/>
        <v>9</v>
      </c>
      <c r="H71" s="215">
        <f t="shared" si="12"/>
        <v>78.333333333333329</v>
      </c>
      <c r="I71" s="215">
        <f t="shared" si="12"/>
        <v>217.33333333333334</v>
      </c>
      <c r="J71" s="215">
        <f t="shared" si="12"/>
        <v>760.13333333333321</v>
      </c>
      <c r="K71" s="11">
        <v>6</v>
      </c>
      <c r="L71" s="218">
        <f t="shared" si="13"/>
        <v>12.163333333333334</v>
      </c>
      <c r="M71" s="11">
        <v>6</v>
      </c>
      <c r="N71" s="218">
        <f t="shared" si="14"/>
        <v>43.699999999999996</v>
      </c>
      <c r="O71" s="11">
        <v>6</v>
      </c>
      <c r="P71" s="218">
        <f t="shared" si="15"/>
        <v>24.45</v>
      </c>
      <c r="Q71" s="11">
        <v>7</v>
      </c>
      <c r="R71" s="218">
        <f t="shared" si="16"/>
        <v>33.343333333333334</v>
      </c>
      <c r="S71" s="215">
        <f t="shared" si="16"/>
        <v>312.33333333333331</v>
      </c>
      <c r="T71" s="18"/>
      <c r="U71" s="18"/>
      <c r="V71" s="218">
        <f t="shared" si="17"/>
        <v>68.87</v>
      </c>
      <c r="W71" s="11">
        <v>8</v>
      </c>
      <c r="X71" s="12">
        <f t="shared" si="9"/>
        <v>54</v>
      </c>
    </row>
    <row r="72" spans="1:24" x14ac:dyDescent="0.25">
      <c r="A72" s="17">
        <v>10</v>
      </c>
      <c r="B72" s="9" t="s">
        <v>142</v>
      </c>
      <c r="C72" s="387">
        <f t="shared" si="10"/>
        <v>9.0733333333333324</v>
      </c>
      <c r="D72" s="606">
        <f t="shared" si="11"/>
        <v>119.07261592300962</v>
      </c>
      <c r="E72" s="605">
        <v>14</v>
      </c>
      <c r="F72" s="614">
        <f t="shared" si="12"/>
        <v>9</v>
      </c>
      <c r="G72" s="614">
        <f t="shared" si="12"/>
        <v>8.3333333333333339</v>
      </c>
      <c r="H72" s="215">
        <f t="shared" si="12"/>
        <v>83</v>
      </c>
      <c r="I72" s="215">
        <f t="shared" si="12"/>
        <v>217</v>
      </c>
      <c r="J72" s="215">
        <f t="shared" si="12"/>
        <v>758.4</v>
      </c>
      <c r="K72" s="11">
        <v>6</v>
      </c>
      <c r="L72" s="218">
        <f t="shared" si="13"/>
        <v>12.386666666666665</v>
      </c>
      <c r="M72" s="11">
        <v>6</v>
      </c>
      <c r="N72" s="218">
        <f t="shared" si="14"/>
        <v>43.466666666666669</v>
      </c>
      <c r="O72" s="11">
        <v>6</v>
      </c>
      <c r="P72" s="218">
        <f t="shared" si="15"/>
        <v>24.503333333333334</v>
      </c>
      <c r="Q72" s="11">
        <v>7</v>
      </c>
      <c r="R72" s="218">
        <f t="shared" si="16"/>
        <v>35.833333333333336</v>
      </c>
      <c r="S72" s="215">
        <f t="shared" si="16"/>
        <v>328</v>
      </c>
      <c r="T72" s="18"/>
      <c r="U72" s="18"/>
      <c r="V72" s="218">
        <f t="shared" si="17"/>
        <v>67.283333333333346</v>
      </c>
      <c r="W72" s="11">
        <v>5</v>
      </c>
      <c r="X72" s="12">
        <f t="shared" si="9"/>
        <v>53</v>
      </c>
    </row>
    <row r="73" spans="1:24" x14ac:dyDescent="0.25">
      <c r="A73" s="17">
        <v>11</v>
      </c>
      <c r="B73" s="9" t="s">
        <v>143</v>
      </c>
      <c r="C73" s="387">
        <f t="shared" si="10"/>
        <v>8.9500000000000011</v>
      </c>
      <c r="D73" s="606">
        <f t="shared" si="11"/>
        <v>117.45406824146984</v>
      </c>
      <c r="E73" s="605">
        <v>14</v>
      </c>
      <c r="F73" s="614">
        <f t="shared" si="12"/>
        <v>8.6666666666666661</v>
      </c>
      <c r="G73" s="614">
        <f t="shared" si="12"/>
        <v>7.333333333333333</v>
      </c>
      <c r="H73" s="215">
        <f t="shared" si="12"/>
        <v>79.666666666666671</v>
      </c>
      <c r="I73" s="215">
        <f t="shared" si="12"/>
        <v>217</v>
      </c>
      <c r="J73" s="215">
        <f t="shared" si="12"/>
        <v>758.19999999999993</v>
      </c>
      <c r="K73" s="11">
        <v>6</v>
      </c>
      <c r="L73" s="218">
        <f t="shared" si="13"/>
        <v>11.74</v>
      </c>
      <c r="M73" s="11">
        <v>5</v>
      </c>
      <c r="N73" s="218">
        <f t="shared" si="14"/>
        <v>41.966666666666669</v>
      </c>
      <c r="O73" s="11">
        <v>5</v>
      </c>
      <c r="P73" s="218">
        <f t="shared" si="15"/>
        <v>22.516666666666666</v>
      </c>
      <c r="Q73" s="11">
        <v>5</v>
      </c>
      <c r="R73" s="218">
        <f t="shared" si="16"/>
        <v>29.563333333333333</v>
      </c>
      <c r="S73" s="215">
        <f t="shared" si="16"/>
        <v>349.66666666666669</v>
      </c>
      <c r="T73" s="18"/>
      <c r="U73" s="18"/>
      <c r="V73" s="218">
        <f t="shared" si="17"/>
        <v>68.17</v>
      </c>
      <c r="W73" s="11">
        <v>6</v>
      </c>
      <c r="X73" s="12">
        <f t="shared" si="9"/>
        <v>49.666666666666664</v>
      </c>
    </row>
    <row r="74" spans="1:24" x14ac:dyDescent="0.25">
      <c r="A74" s="17">
        <v>12</v>
      </c>
      <c r="B74" s="9" t="s">
        <v>144</v>
      </c>
      <c r="C74" s="387">
        <f t="shared" si="10"/>
        <v>8.77</v>
      </c>
      <c r="D74" s="606">
        <f t="shared" si="11"/>
        <v>115.09186351706037</v>
      </c>
      <c r="E74" s="605">
        <v>12</v>
      </c>
      <c r="F74" s="614">
        <f t="shared" si="12"/>
        <v>8.6666666666666661</v>
      </c>
      <c r="G74" s="614">
        <f t="shared" si="12"/>
        <v>9</v>
      </c>
      <c r="H74" s="215">
        <f t="shared" si="12"/>
        <v>80.666666666666671</v>
      </c>
      <c r="I74" s="215">
        <f t="shared" si="12"/>
        <v>217</v>
      </c>
      <c r="J74" s="215">
        <f t="shared" si="12"/>
        <v>776.46666666666658</v>
      </c>
      <c r="K74" s="11">
        <v>7</v>
      </c>
      <c r="L74" s="218">
        <f t="shared" si="13"/>
        <v>12.31</v>
      </c>
      <c r="M74" s="11">
        <v>6</v>
      </c>
      <c r="N74" s="218">
        <f t="shared" si="14"/>
        <v>48</v>
      </c>
      <c r="O74" s="11">
        <v>7</v>
      </c>
      <c r="P74" s="218">
        <f t="shared" si="15"/>
        <v>24.7</v>
      </c>
      <c r="Q74" s="11">
        <v>7</v>
      </c>
      <c r="R74" s="218">
        <f t="shared" si="16"/>
        <v>37.029999999999994</v>
      </c>
      <c r="S74" s="215">
        <f t="shared" si="16"/>
        <v>317.33333333333331</v>
      </c>
      <c r="T74" s="18"/>
      <c r="U74" s="18"/>
      <c r="V74" s="218">
        <f t="shared" si="17"/>
        <v>68.73</v>
      </c>
      <c r="W74" s="11">
        <v>7</v>
      </c>
      <c r="X74" s="12">
        <f t="shared" si="9"/>
        <v>54.666666666666664</v>
      </c>
    </row>
    <row r="75" spans="1:24" x14ac:dyDescent="0.25">
      <c r="A75" s="17">
        <v>13</v>
      </c>
      <c r="B75" s="9" t="s">
        <v>145</v>
      </c>
      <c r="C75" s="387">
        <f t="shared" si="10"/>
        <v>8.41</v>
      </c>
      <c r="D75" s="606">
        <f t="shared" si="11"/>
        <v>110.36745406824149</v>
      </c>
      <c r="E75" s="605">
        <v>12</v>
      </c>
      <c r="F75" s="614">
        <f t="shared" si="12"/>
        <v>8.3333333333333339</v>
      </c>
      <c r="G75" s="614">
        <f t="shared" si="12"/>
        <v>8.6666666666666661</v>
      </c>
      <c r="H75" s="215">
        <f t="shared" si="12"/>
        <v>84.666666666666671</v>
      </c>
      <c r="I75" s="215">
        <f t="shared" si="12"/>
        <v>217</v>
      </c>
      <c r="J75" s="215">
        <f t="shared" si="12"/>
        <v>734.46666666666658</v>
      </c>
      <c r="K75" s="11">
        <v>5</v>
      </c>
      <c r="L75" s="218">
        <f t="shared" si="13"/>
        <v>12.136666666666665</v>
      </c>
      <c r="M75" s="11">
        <v>6</v>
      </c>
      <c r="N75" s="218">
        <f t="shared" si="14"/>
        <v>43.266666666666673</v>
      </c>
      <c r="O75" s="11">
        <v>6</v>
      </c>
      <c r="P75" s="218">
        <f t="shared" si="15"/>
        <v>23.553333333333331</v>
      </c>
      <c r="Q75" s="11">
        <v>7</v>
      </c>
      <c r="R75" s="218">
        <f t="shared" si="16"/>
        <v>34.95333333333334</v>
      </c>
      <c r="S75" s="215">
        <f t="shared" si="16"/>
        <v>257.66666666666669</v>
      </c>
      <c r="T75" s="18"/>
      <c r="U75" s="18"/>
      <c r="V75" s="218">
        <f t="shared" si="17"/>
        <v>67.983333333333334</v>
      </c>
      <c r="W75" s="11">
        <v>7</v>
      </c>
      <c r="X75" s="12">
        <f t="shared" si="9"/>
        <v>51.333333333333336</v>
      </c>
    </row>
    <row r="76" spans="1:24" x14ac:dyDescent="0.25">
      <c r="A76" s="17">
        <v>14</v>
      </c>
      <c r="B76" s="9" t="s">
        <v>146</v>
      </c>
      <c r="C76" s="387">
        <f t="shared" si="10"/>
        <v>8.9433333333333334</v>
      </c>
      <c r="D76" s="606">
        <f t="shared" si="11"/>
        <v>117.36657917760282</v>
      </c>
      <c r="E76" s="605">
        <v>14</v>
      </c>
      <c r="F76" s="614">
        <f t="shared" si="12"/>
        <v>9</v>
      </c>
      <c r="G76" s="614">
        <f t="shared" si="12"/>
        <v>9</v>
      </c>
      <c r="H76" s="215">
        <f t="shared" si="12"/>
        <v>84.666666666666671</v>
      </c>
      <c r="I76" s="215">
        <f t="shared" si="12"/>
        <v>217</v>
      </c>
      <c r="J76" s="215">
        <f t="shared" si="12"/>
        <v>762.23333333333323</v>
      </c>
      <c r="K76" s="11">
        <v>6</v>
      </c>
      <c r="L76" s="218">
        <f t="shared" si="13"/>
        <v>12.286666666666667</v>
      </c>
      <c r="M76" s="11">
        <v>6</v>
      </c>
      <c r="N76" s="218">
        <f t="shared" si="14"/>
        <v>39.6</v>
      </c>
      <c r="O76" s="11">
        <v>5</v>
      </c>
      <c r="P76" s="218">
        <f t="shared" si="15"/>
        <v>24.49</v>
      </c>
      <c r="Q76" s="11">
        <v>7</v>
      </c>
      <c r="R76" s="218">
        <f t="shared" si="16"/>
        <v>35.213333333333338</v>
      </c>
      <c r="S76" s="215">
        <f t="shared" si="16"/>
        <v>283</v>
      </c>
      <c r="T76" s="18"/>
      <c r="U76" s="18"/>
      <c r="V76" s="218">
        <f t="shared" si="17"/>
        <v>68.226666666666674</v>
      </c>
      <c r="W76" s="11">
        <v>6</v>
      </c>
      <c r="X76" s="12">
        <f t="shared" si="9"/>
        <v>53</v>
      </c>
    </row>
    <row r="79" spans="1:24" x14ac:dyDescent="0.25">
      <c r="B79" s="390" t="s">
        <v>43</v>
      </c>
      <c r="C79" s="390"/>
      <c r="D79" s="390"/>
      <c r="E79" s="390"/>
      <c r="F79" s="390"/>
      <c r="G79" s="390"/>
      <c r="H79" s="390"/>
    </row>
    <row r="80" spans="1:24" x14ac:dyDescent="0.25">
      <c r="B80" s="27" t="s">
        <v>44</v>
      </c>
      <c r="C80" s="392" t="s">
        <v>151</v>
      </c>
      <c r="D80" s="393"/>
      <c r="E80" s="392" t="s">
        <v>152</v>
      </c>
      <c r="F80" s="393"/>
      <c r="G80" s="394" t="s">
        <v>47</v>
      </c>
      <c r="H80" s="393"/>
    </row>
    <row r="81" spans="2:8" x14ac:dyDescent="0.25">
      <c r="B81" s="28" t="s">
        <v>48</v>
      </c>
      <c r="C81" s="395"/>
      <c r="D81" s="396"/>
      <c r="E81" s="396"/>
      <c r="F81" s="396"/>
      <c r="G81" s="396"/>
      <c r="H81" s="397"/>
    </row>
    <row r="82" spans="2:8" x14ac:dyDescent="0.25">
      <c r="B82" s="28" t="s">
        <v>49</v>
      </c>
      <c r="C82" s="402" t="s">
        <v>153</v>
      </c>
      <c r="D82" s="402"/>
      <c r="E82" s="402" t="s">
        <v>154</v>
      </c>
      <c r="F82" s="402"/>
      <c r="G82" s="399" t="s">
        <v>51</v>
      </c>
      <c r="H82" s="400"/>
    </row>
    <row r="83" spans="2:8" x14ac:dyDescent="0.25">
      <c r="B83" s="28" t="s">
        <v>55</v>
      </c>
      <c r="C83" s="392">
        <v>2.8</v>
      </c>
      <c r="D83" s="393"/>
      <c r="E83" s="406">
        <v>2.4</v>
      </c>
      <c r="F83" s="407"/>
      <c r="G83" s="406">
        <v>2.2000000000000002</v>
      </c>
      <c r="H83" s="407"/>
    </row>
    <row r="84" spans="2:8" x14ac:dyDescent="0.25">
      <c r="B84" s="28" t="s">
        <v>56</v>
      </c>
      <c r="C84" s="392">
        <v>6.9</v>
      </c>
      <c r="D84" s="393"/>
      <c r="E84" s="408">
        <v>5.8</v>
      </c>
      <c r="F84" s="409"/>
      <c r="G84" s="406">
        <v>5.6</v>
      </c>
      <c r="H84" s="407"/>
    </row>
    <row r="85" spans="2:8" x14ac:dyDescent="0.25">
      <c r="B85" s="28" t="s">
        <v>57</v>
      </c>
      <c r="C85" s="392">
        <v>206</v>
      </c>
      <c r="D85" s="393"/>
      <c r="E85" s="406">
        <v>114</v>
      </c>
      <c r="F85" s="407"/>
      <c r="G85" s="406">
        <v>71</v>
      </c>
      <c r="H85" s="407"/>
    </row>
    <row r="86" spans="2:8" x14ac:dyDescent="0.25">
      <c r="B86" s="28" t="s">
        <v>58</v>
      </c>
      <c r="C86" s="392">
        <v>208</v>
      </c>
      <c r="D86" s="393"/>
      <c r="E86" s="406">
        <v>81</v>
      </c>
      <c r="F86" s="407"/>
      <c r="G86" s="406">
        <v>122</v>
      </c>
      <c r="H86" s="407"/>
    </row>
    <row r="87" spans="2:8" x14ac:dyDescent="0.25">
      <c r="B87" s="28" t="s">
        <v>52</v>
      </c>
      <c r="C87" s="392" t="s">
        <v>155</v>
      </c>
      <c r="D87" s="394"/>
      <c r="E87" s="414" t="s">
        <v>552</v>
      </c>
      <c r="F87" s="400"/>
      <c r="G87" s="401" t="s">
        <v>155</v>
      </c>
      <c r="H87" s="400"/>
    </row>
    <row r="88" spans="2:8" x14ac:dyDescent="0.25">
      <c r="B88" s="28" t="s">
        <v>59</v>
      </c>
      <c r="C88" s="413" t="s">
        <v>156</v>
      </c>
      <c r="D88" s="411"/>
      <c r="E88" s="399" t="s">
        <v>157</v>
      </c>
      <c r="F88" s="400"/>
      <c r="G88" s="399" t="s">
        <v>157</v>
      </c>
      <c r="H88" s="400"/>
    </row>
    <row r="89" spans="2:8" x14ac:dyDescent="0.25">
      <c r="B89" s="28" t="s">
        <v>61</v>
      </c>
      <c r="C89" s="410" t="s">
        <v>158</v>
      </c>
      <c r="D89" s="411"/>
      <c r="E89" s="411"/>
      <c r="F89" s="411"/>
      <c r="G89" s="411"/>
      <c r="H89" s="412"/>
    </row>
    <row r="90" spans="2:8" x14ac:dyDescent="0.25">
      <c r="B90" s="28" t="s">
        <v>63</v>
      </c>
      <c r="C90" s="402" t="s">
        <v>159</v>
      </c>
      <c r="D90" s="402"/>
      <c r="E90" s="415" t="s">
        <v>566</v>
      </c>
      <c r="F90" s="404"/>
      <c r="G90" s="415" t="s">
        <v>65</v>
      </c>
      <c r="H90" s="404"/>
    </row>
    <row r="91" spans="2:8" x14ac:dyDescent="0.25">
      <c r="B91" s="27" t="s">
        <v>66</v>
      </c>
      <c r="C91" s="394" t="s">
        <v>160</v>
      </c>
      <c r="D91" s="393"/>
      <c r="E91" s="416" t="s">
        <v>567</v>
      </c>
      <c r="F91" s="404"/>
      <c r="G91" s="415" t="s">
        <v>68</v>
      </c>
      <c r="H91" s="404"/>
    </row>
    <row r="92" spans="2:8" x14ac:dyDescent="0.25">
      <c r="B92" s="27" t="s">
        <v>69</v>
      </c>
      <c r="C92" s="394" t="s">
        <v>161</v>
      </c>
      <c r="D92" s="393"/>
      <c r="E92" s="415" t="s">
        <v>277</v>
      </c>
      <c r="F92" s="404"/>
      <c r="G92" s="415" t="s">
        <v>71</v>
      </c>
      <c r="H92" s="404"/>
    </row>
    <row r="93" spans="2:8" x14ac:dyDescent="0.25">
      <c r="B93" s="27" t="s">
        <v>15</v>
      </c>
      <c r="C93" s="394" t="s">
        <v>163</v>
      </c>
      <c r="D93" s="393"/>
      <c r="E93" s="415" t="s">
        <v>559</v>
      </c>
      <c r="F93" s="404"/>
      <c r="G93" s="415" t="s">
        <v>73</v>
      </c>
      <c r="H93" s="404"/>
    </row>
    <row r="94" spans="2:8" x14ac:dyDescent="0.25">
      <c r="B94" s="28" t="s">
        <v>74</v>
      </c>
      <c r="C94" s="405"/>
      <c r="D94" s="405"/>
      <c r="E94" s="405"/>
      <c r="F94" s="405"/>
      <c r="G94" s="405"/>
      <c r="H94" s="405"/>
    </row>
    <row r="95" spans="2:8" x14ac:dyDescent="0.25">
      <c r="B95" s="28" t="s">
        <v>75</v>
      </c>
      <c r="C95" s="28" t="s">
        <v>164</v>
      </c>
      <c r="D95" s="31" t="s">
        <v>165</v>
      </c>
      <c r="E95" s="271" t="s">
        <v>566</v>
      </c>
      <c r="F95" s="272" t="s">
        <v>568</v>
      </c>
      <c r="G95" s="271" t="s">
        <v>77</v>
      </c>
      <c r="H95" s="272" t="s">
        <v>78</v>
      </c>
    </row>
    <row r="96" spans="2:8" x14ac:dyDescent="0.25">
      <c r="B96" s="28" t="s">
        <v>79</v>
      </c>
      <c r="C96" s="116" t="s">
        <v>166</v>
      </c>
      <c r="D96" s="40" t="s">
        <v>167</v>
      </c>
      <c r="E96" s="271" t="s">
        <v>555</v>
      </c>
      <c r="F96" s="272" t="s">
        <v>569</v>
      </c>
      <c r="G96" s="273" t="s">
        <v>83</v>
      </c>
      <c r="H96" s="272" t="s">
        <v>562</v>
      </c>
    </row>
    <row r="97" spans="2:8" x14ac:dyDescent="0.25">
      <c r="B97" s="28" t="s">
        <v>79</v>
      </c>
      <c r="C97" s="117" t="s">
        <v>170</v>
      </c>
      <c r="D97" s="40" t="s">
        <v>171</v>
      </c>
      <c r="E97" s="271" t="s">
        <v>288</v>
      </c>
      <c r="F97" s="272" t="s">
        <v>571</v>
      </c>
      <c r="G97" s="117" t="s">
        <v>88</v>
      </c>
      <c r="H97" s="272" t="s">
        <v>563</v>
      </c>
    </row>
    <row r="98" spans="2:8" x14ac:dyDescent="0.25">
      <c r="B98" s="28" t="s">
        <v>79</v>
      </c>
      <c r="C98" s="49"/>
      <c r="D98" s="40"/>
      <c r="E98" s="271" t="s">
        <v>174</v>
      </c>
      <c r="F98" s="272" t="s">
        <v>570</v>
      </c>
      <c r="G98" s="49"/>
      <c r="H98" s="40"/>
    </row>
    <row r="99" spans="2:8" x14ac:dyDescent="0.25">
      <c r="B99" s="28"/>
      <c r="C99" s="28"/>
      <c r="D99" s="31"/>
      <c r="E99" s="271" t="s">
        <v>574</v>
      </c>
      <c r="F99" s="272" t="s">
        <v>575</v>
      </c>
      <c r="G99" s="45"/>
      <c r="H99" s="45"/>
    </row>
    <row r="100" spans="2:8" x14ac:dyDescent="0.25">
      <c r="B100" s="28" t="s">
        <v>91</v>
      </c>
      <c r="C100" s="402"/>
      <c r="D100" s="402"/>
      <c r="E100" s="402"/>
      <c r="F100" s="402"/>
      <c r="G100" s="402"/>
      <c r="H100" s="402"/>
    </row>
    <row r="101" spans="2:8" x14ac:dyDescent="0.25">
      <c r="B101" s="28" t="s">
        <v>92</v>
      </c>
      <c r="C101" s="28" t="s">
        <v>174</v>
      </c>
      <c r="D101" s="28" t="s">
        <v>175</v>
      </c>
      <c r="E101" s="49"/>
      <c r="F101" s="49"/>
      <c r="G101" s="271" t="s">
        <v>102</v>
      </c>
      <c r="H101" s="271" t="s">
        <v>564</v>
      </c>
    </row>
    <row r="102" spans="2:8" x14ac:dyDescent="0.25">
      <c r="B102" s="29"/>
      <c r="C102" s="28"/>
      <c r="D102" s="28"/>
      <c r="E102" s="49"/>
      <c r="F102" s="49"/>
      <c r="G102" s="49"/>
      <c r="H102" s="49"/>
    </row>
    <row r="103" spans="2:8" x14ac:dyDescent="0.25">
      <c r="B103" s="29"/>
      <c r="C103" s="28"/>
      <c r="D103" s="28"/>
      <c r="E103" s="49"/>
      <c r="F103" s="49"/>
      <c r="G103" s="49"/>
      <c r="H103" s="49"/>
    </row>
    <row r="104" spans="2:8" x14ac:dyDescent="0.25">
      <c r="B104" s="29"/>
      <c r="C104" s="28"/>
      <c r="D104" s="28"/>
      <c r="E104" s="49"/>
      <c r="F104" s="49"/>
      <c r="G104" s="49"/>
      <c r="H104" s="49"/>
    </row>
    <row r="105" spans="2:8" x14ac:dyDescent="0.25">
      <c r="B105" s="28" t="s">
        <v>176</v>
      </c>
      <c r="C105" s="49" t="s">
        <v>177</v>
      </c>
      <c r="D105" s="28" t="s">
        <v>178</v>
      </c>
      <c r="E105" s="271" t="s">
        <v>94</v>
      </c>
      <c r="F105" s="271" t="s">
        <v>100</v>
      </c>
      <c r="G105" s="271" t="s">
        <v>96</v>
      </c>
      <c r="H105" s="271" t="s">
        <v>565</v>
      </c>
    </row>
    <row r="106" spans="2:8" x14ac:dyDescent="0.25">
      <c r="B106" s="28"/>
      <c r="C106" s="49" t="s">
        <v>174</v>
      </c>
      <c r="D106" s="28" t="s">
        <v>179</v>
      </c>
      <c r="E106" s="49"/>
      <c r="F106" s="49"/>
      <c r="G106" s="271" t="s">
        <v>102</v>
      </c>
      <c r="H106" s="49" t="s">
        <v>180</v>
      </c>
    </row>
    <row r="107" spans="2:8" x14ac:dyDescent="0.25">
      <c r="B107" s="28"/>
      <c r="C107" s="28"/>
      <c r="D107" s="28"/>
      <c r="E107" s="49"/>
      <c r="F107" s="49"/>
      <c r="G107" s="45"/>
      <c r="H107" s="45"/>
    </row>
    <row r="108" spans="2:8" x14ac:dyDescent="0.25">
      <c r="B108" s="28" t="s">
        <v>181</v>
      </c>
      <c r="C108" s="28"/>
      <c r="D108" s="28"/>
      <c r="E108" s="49"/>
      <c r="F108" s="49"/>
      <c r="G108" s="45"/>
      <c r="H108" s="45"/>
    </row>
    <row r="109" spans="2:8" x14ac:dyDescent="0.25">
      <c r="B109" s="28"/>
      <c r="C109" s="28"/>
      <c r="D109" s="28"/>
      <c r="E109" s="49"/>
      <c r="F109" s="49"/>
      <c r="G109" s="45"/>
      <c r="H109" s="45"/>
    </row>
    <row r="110" spans="2:8" x14ac:dyDescent="0.25">
      <c r="B110" s="28" t="s">
        <v>182</v>
      </c>
      <c r="C110" s="49" t="s">
        <v>174</v>
      </c>
      <c r="D110" s="49" t="s">
        <v>183</v>
      </c>
      <c r="E110" s="271" t="s">
        <v>306</v>
      </c>
      <c r="F110" s="49" t="s">
        <v>183</v>
      </c>
      <c r="G110" s="271" t="s">
        <v>102</v>
      </c>
      <c r="H110" s="49" t="s">
        <v>183</v>
      </c>
    </row>
    <row r="111" spans="2:8" x14ac:dyDescent="0.25">
      <c r="B111" s="28"/>
      <c r="C111" s="56"/>
      <c r="D111" s="56" t="s">
        <v>184</v>
      </c>
      <c r="E111" s="56"/>
      <c r="F111" s="56" t="s">
        <v>184</v>
      </c>
      <c r="G111" s="56"/>
      <c r="H111" s="56" t="s">
        <v>184</v>
      </c>
    </row>
    <row r="112" spans="2:8" x14ac:dyDescent="0.25">
      <c r="B112" s="28"/>
      <c r="C112" s="49" t="s">
        <v>185</v>
      </c>
      <c r="D112" s="49" t="s">
        <v>186</v>
      </c>
      <c r="E112" s="271" t="s">
        <v>378</v>
      </c>
      <c r="F112" s="49" t="s">
        <v>186</v>
      </c>
      <c r="G112" s="271" t="s">
        <v>111</v>
      </c>
      <c r="H112" s="49" t="s">
        <v>186</v>
      </c>
    </row>
    <row r="113" spans="2:8" x14ac:dyDescent="0.25">
      <c r="B113" s="28"/>
      <c r="C113" s="45"/>
      <c r="D113" s="49" t="s">
        <v>187</v>
      </c>
      <c r="E113" s="45"/>
      <c r="F113" s="49" t="s">
        <v>187</v>
      </c>
      <c r="G113" s="45"/>
      <c r="H113" s="49" t="s">
        <v>187</v>
      </c>
    </row>
    <row r="114" spans="2:8" x14ac:dyDescent="0.25">
      <c r="B114" s="28" t="s">
        <v>113</v>
      </c>
      <c r="C114" s="28" t="s">
        <v>177</v>
      </c>
      <c r="D114" s="28" t="s">
        <v>188</v>
      </c>
      <c r="E114" s="49"/>
      <c r="F114" s="49"/>
      <c r="G114" s="49"/>
      <c r="H114" s="56"/>
    </row>
    <row r="115" spans="2:8" x14ac:dyDescent="0.25">
      <c r="B115" s="28"/>
      <c r="C115" s="28" t="s">
        <v>174</v>
      </c>
      <c r="D115" s="28" t="s">
        <v>189</v>
      </c>
      <c r="E115" s="271" t="s">
        <v>94</v>
      </c>
      <c r="F115" s="271" t="s">
        <v>572</v>
      </c>
      <c r="G115" s="271" t="s">
        <v>96</v>
      </c>
      <c r="H115" s="271" t="s">
        <v>115</v>
      </c>
    </row>
    <row r="116" spans="2:8" x14ac:dyDescent="0.25">
      <c r="B116" s="28"/>
      <c r="C116" s="28"/>
      <c r="D116" s="28"/>
      <c r="E116" s="271" t="s">
        <v>306</v>
      </c>
      <c r="F116" s="271" t="s">
        <v>573</v>
      </c>
      <c r="G116" s="271" t="s">
        <v>102</v>
      </c>
      <c r="H116" s="271" t="s">
        <v>115</v>
      </c>
    </row>
    <row r="117" spans="2:8" x14ac:dyDescent="0.25">
      <c r="B117" s="29"/>
      <c r="C117" s="28"/>
      <c r="D117" s="28"/>
      <c r="E117" s="49"/>
      <c r="F117" s="49"/>
      <c r="G117" s="49"/>
      <c r="H117" s="49"/>
    </row>
  </sheetData>
  <mergeCells count="50">
    <mergeCell ref="C94:H94"/>
    <mergeCell ref="C100:H100"/>
    <mergeCell ref="C92:D92"/>
    <mergeCell ref="E92:F92"/>
    <mergeCell ref="G92:H92"/>
    <mergeCell ref="C93:D93"/>
    <mergeCell ref="E93:F93"/>
    <mergeCell ref="G93:H93"/>
    <mergeCell ref="E90:F90"/>
    <mergeCell ref="G90:H90"/>
    <mergeCell ref="C90:D90"/>
    <mergeCell ref="E91:F91"/>
    <mergeCell ref="G91:H91"/>
    <mergeCell ref="C91:D91"/>
    <mergeCell ref="G85:H85"/>
    <mergeCell ref="G86:H86"/>
    <mergeCell ref="G87:H87"/>
    <mergeCell ref="G88:H88"/>
    <mergeCell ref="C89:H89"/>
    <mergeCell ref="C85:D85"/>
    <mergeCell ref="E85:F85"/>
    <mergeCell ref="C86:D86"/>
    <mergeCell ref="C87:D87"/>
    <mergeCell ref="C88:D88"/>
    <mergeCell ref="E86:F86"/>
    <mergeCell ref="E87:F87"/>
    <mergeCell ref="E88:F88"/>
    <mergeCell ref="C83:D83"/>
    <mergeCell ref="E83:F83"/>
    <mergeCell ref="G83:H83"/>
    <mergeCell ref="C84:D84"/>
    <mergeCell ref="E84:F84"/>
    <mergeCell ref="G84:H84"/>
    <mergeCell ref="C80:D80"/>
    <mergeCell ref="E80:F80"/>
    <mergeCell ref="G80:H80"/>
    <mergeCell ref="C81:H81"/>
    <mergeCell ref="C82:D82"/>
    <mergeCell ref="E82:F82"/>
    <mergeCell ref="G82:H82"/>
    <mergeCell ref="N7:O7"/>
    <mergeCell ref="P7:Q7"/>
    <mergeCell ref="V7:W7"/>
    <mergeCell ref="X7:X8"/>
    <mergeCell ref="B79:H79"/>
    <mergeCell ref="A7:A8"/>
    <mergeCell ref="B7:B8"/>
    <mergeCell ref="C7:E7"/>
    <mergeCell ref="J7:K7"/>
    <mergeCell ref="L7:M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108"/>
  <sheetViews>
    <sheetView workbookViewId="0">
      <pane ySplit="10" topLeftCell="A11" activePane="bottomLeft" state="frozen"/>
      <selection pane="bottomLeft" activeCell="F79" sqref="F79"/>
    </sheetView>
  </sheetViews>
  <sheetFormatPr defaultColWidth="14.5703125" defaultRowHeight="15" x14ac:dyDescent="0.25"/>
  <cols>
    <col min="1" max="1" width="5" customWidth="1"/>
    <col min="2" max="2" width="30.42578125" customWidth="1"/>
    <col min="3" max="3" width="12.42578125" customWidth="1"/>
    <col min="4" max="4" width="25.140625" customWidth="1"/>
    <col min="5" max="5" width="12.5703125" customWidth="1"/>
    <col min="6" max="6" width="28.85546875" customWidth="1"/>
    <col min="7" max="7" width="12" customWidth="1"/>
    <col min="8" max="8" width="28.85546875" customWidth="1"/>
    <col min="9" max="18" width="9" customWidth="1"/>
    <col min="19" max="19" width="9.7109375" customWidth="1"/>
    <col min="20" max="30" width="9" customWidth="1"/>
    <col min="31" max="31" width="14.5703125" customWidth="1"/>
  </cols>
  <sheetData>
    <row r="2" spans="1:25" x14ac:dyDescent="0.25">
      <c r="B2" s="2" t="s">
        <v>118</v>
      </c>
    </row>
    <row r="3" spans="1:25" x14ac:dyDescent="0.25">
      <c r="B3" s="1" t="s">
        <v>119</v>
      </c>
    </row>
    <row r="4" spans="1:25" x14ac:dyDescent="0.25">
      <c r="B4" s="269" t="s">
        <v>560</v>
      </c>
    </row>
    <row r="5" spans="1:25" x14ac:dyDescent="0.25">
      <c r="B5" s="270" t="s">
        <v>561</v>
      </c>
    </row>
    <row r="6" spans="1:25" ht="15.75" customHeight="1" x14ac:dyDescent="0.25">
      <c r="A6" s="3" t="s">
        <v>120</v>
      </c>
    </row>
    <row r="8" spans="1:25" ht="75.75" customHeight="1" x14ac:dyDescent="0.25">
      <c r="A8" s="389" t="s">
        <v>3</v>
      </c>
      <c r="B8" s="389" t="s">
        <v>4</v>
      </c>
      <c r="C8" s="389" t="s">
        <v>121</v>
      </c>
      <c r="D8" s="389"/>
      <c r="E8" s="389"/>
      <c r="F8" s="5" t="s">
        <v>122</v>
      </c>
      <c r="G8" s="5" t="s">
        <v>7</v>
      </c>
      <c r="H8" s="5" t="s">
        <v>123</v>
      </c>
      <c r="I8" s="15" t="s">
        <v>9</v>
      </c>
      <c r="J8" s="389" t="s">
        <v>10</v>
      </c>
      <c r="K8" s="389"/>
      <c r="L8" s="389" t="s">
        <v>11</v>
      </c>
      <c r="M8" s="389"/>
      <c r="N8" s="389" t="s">
        <v>12</v>
      </c>
      <c r="O8" s="389"/>
      <c r="P8" s="389" t="s">
        <v>124</v>
      </c>
      <c r="Q8" s="389"/>
      <c r="R8" s="5" t="s">
        <v>125</v>
      </c>
      <c r="S8" s="5" t="s">
        <v>13</v>
      </c>
      <c r="T8" s="5" t="s">
        <v>14</v>
      </c>
      <c r="U8" s="5" t="s">
        <v>15</v>
      </c>
      <c r="V8" s="389" t="s">
        <v>16</v>
      </c>
      <c r="W8" s="389"/>
      <c r="X8" s="391" t="s">
        <v>17</v>
      </c>
    </row>
    <row r="9" spans="1:25" ht="25.5" customHeight="1" x14ac:dyDescent="0.25">
      <c r="A9" s="389"/>
      <c r="B9" s="389"/>
      <c r="C9" s="5" t="s">
        <v>18</v>
      </c>
      <c r="D9" s="5" t="s">
        <v>19</v>
      </c>
      <c r="E9" s="5" t="s">
        <v>20</v>
      </c>
      <c r="F9" s="5" t="s">
        <v>126</v>
      </c>
      <c r="G9" s="5" t="s">
        <v>20</v>
      </c>
      <c r="H9" s="5" t="s">
        <v>22</v>
      </c>
      <c r="I9" s="5" t="s">
        <v>23</v>
      </c>
      <c r="J9" s="5" t="s">
        <v>24</v>
      </c>
      <c r="K9" s="5" t="s">
        <v>20</v>
      </c>
      <c r="L9" s="5" t="s">
        <v>25</v>
      </c>
      <c r="M9" s="6" t="s">
        <v>20</v>
      </c>
      <c r="N9" s="6" t="s">
        <v>26</v>
      </c>
      <c r="O9" s="6" t="s">
        <v>20</v>
      </c>
      <c r="P9" s="5" t="s">
        <v>25</v>
      </c>
      <c r="Q9" s="5" t="s">
        <v>20</v>
      </c>
      <c r="R9" s="5" t="s">
        <v>127</v>
      </c>
      <c r="S9" s="5" t="s">
        <v>27</v>
      </c>
      <c r="T9" s="5" t="s">
        <v>28</v>
      </c>
      <c r="U9" s="5" t="s">
        <v>29</v>
      </c>
      <c r="V9" s="5" t="s">
        <v>25</v>
      </c>
      <c r="W9" s="5" t="s">
        <v>20</v>
      </c>
      <c r="X9" s="391"/>
    </row>
    <row r="11" spans="1:25" x14ac:dyDescent="0.25">
      <c r="A11" s="16" t="s">
        <v>599</v>
      </c>
    </row>
    <row r="12" spans="1:25" x14ac:dyDescent="0.25">
      <c r="A12" s="65">
        <v>1</v>
      </c>
      <c r="B12" s="57" t="s">
        <v>128</v>
      </c>
      <c r="C12" s="385">
        <v>6.4</v>
      </c>
      <c r="D12" s="58">
        <v>100</v>
      </c>
      <c r="E12" s="58">
        <v>10</v>
      </c>
      <c r="F12" s="59">
        <v>9</v>
      </c>
      <c r="G12" s="59">
        <v>7</v>
      </c>
      <c r="H12" s="58">
        <v>93</v>
      </c>
      <c r="I12" s="58">
        <v>214</v>
      </c>
      <c r="J12" s="62">
        <v>768.3</v>
      </c>
      <c r="K12" s="58">
        <v>6</v>
      </c>
      <c r="L12" s="61">
        <v>12.31</v>
      </c>
      <c r="M12" s="58">
        <v>6</v>
      </c>
      <c r="N12" s="61">
        <v>51</v>
      </c>
      <c r="O12" s="58">
        <v>8</v>
      </c>
      <c r="P12" s="61">
        <v>23.42</v>
      </c>
      <c r="Q12" s="58">
        <v>7</v>
      </c>
      <c r="R12" s="61">
        <v>37.44</v>
      </c>
      <c r="S12" s="63">
        <v>389</v>
      </c>
      <c r="T12" s="63" t="s">
        <v>190</v>
      </c>
      <c r="U12" s="63" t="s">
        <v>191</v>
      </c>
      <c r="V12" s="61">
        <v>68.16</v>
      </c>
      <c r="W12" s="58">
        <v>6</v>
      </c>
      <c r="X12" s="58">
        <f t="shared" ref="X12:X26" si="0">SUM(E12+F12+K12+M12+O12+Q12+W12)</f>
        <v>52</v>
      </c>
      <c r="Y12" s="19"/>
    </row>
    <row r="13" spans="1:25" x14ac:dyDescent="0.25">
      <c r="A13" s="65">
        <v>2</v>
      </c>
      <c r="B13" s="57" t="s">
        <v>130</v>
      </c>
      <c r="C13" s="385">
        <v>6.78</v>
      </c>
      <c r="D13" s="58">
        <v>100</v>
      </c>
      <c r="E13" s="58">
        <v>10</v>
      </c>
      <c r="F13" s="59">
        <v>9</v>
      </c>
      <c r="G13" s="59">
        <v>8</v>
      </c>
      <c r="H13" s="58">
        <v>95</v>
      </c>
      <c r="I13" s="58">
        <v>214</v>
      </c>
      <c r="J13" s="62">
        <v>782</v>
      </c>
      <c r="K13" s="58">
        <v>7</v>
      </c>
      <c r="L13" s="61">
        <v>12.28</v>
      </c>
      <c r="M13" s="58">
        <v>6</v>
      </c>
      <c r="N13" s="61">
        <v>49</v>
      </c>
      <c r="O13" s="58">
        <v>7</v>
      </c>
      <c r="P13" s="61">
        <v>23.87</v>
      </c>
      <c r="Q13" s="58">
        <v>7</v>
      </c>
      <c r="R13" s="61">
        <v>40.119999999999997</v>
      </c>
      <c r="S13" s="63">
        <v>371</v>
      </c>
      <c r="T13" s="63" t="s">
        <v>192</v>
      </c>
      <c r="U13" s="63" t="s">
        <v>191</v>
      </c>
      <c r="V13" s="61">
        <v>68.92</v>
      </c>
      <c r="W13" s="58">
        <v>7</v>
      </c>
      <c r="X13" s="58">
        <f t="shared" si="0"/>
        <v>53</v>
      </c>
    </row>
    <row r="14" spans="1:25" x14ac:dyDescent="0.25">
      <c r="A14" s="65">
        <v>3</v>
      </c>
      <c r="B14" s="57" t="s">
        <v>131</v>
      </c>
      <c r="C14" s="385">
        <v>5.54</v>
      </c>
      <c r="D14" s="58">
        <v>100</v>
      </c>
      <c r="E14" s="58">
        <v>10</v>
      </c>
      <c r="F14" s="59">
        <v>9</v>
      </c>
      <c r="G14" s="59">
        <v>9</v>
      </c>
      <c r="H14" s="58">
        <v>95</v>
      </c>
      <c r="I14" s="58">
        <v>209</v>
      </c>
      <c r="J14" s="62">
        <v>744.8</v>
      </c>
      <c r="K14" s="58">
        <v>5</v>
      </c>
      <c r="L14" s="61">
        <v>14.69</v>
      </c>
      <c r="M14" s="58">
        <v>8</v>
      </c>
      <c r="N14" s="61">
        <v>42</v>
      </c>
      <c r="O14" s="58">
        <v>5</v>
      </c>
      <c r="P14" s="61">
        <v>28.55</v>
      </c>
      <c r="Q14" s="58">
        <v>8</v>
      </c>
      <c r="R14" s="61">
        <v>54.63</v>
      </c>
      <c r="S14" s="63">
        <v>181</v>
      </c>
      <c r="T14" s="63" t="s">
        <v>193</v>
      </c>
      <c r="U14" s="63" t="s">
        <v>191</v>
      </c>
      <c r="V14" s="61">
        <v>65.63</v>
      </c>
      <c r="W14" s="58">
        <v>5</v>
      </c>
      <c r="X14" s="58">
        <f t="shared" si="0"/>
        <v>50</v>
      </c>
    </row>
    <row r="15" spans="1:25" x14ac:dyDescent="0.25">
      <c r="A15" s="65">
        <v>4</v>
      </c>
      <c r="B15" s="57" t="s">
        <v>133</v>
      </c>
      <c r="C15" s="385">
        <v>6.76</v>
      </c>
      <c r="D15" s="58">
        <v>100</v>
      </c>
      <c r="E15" s="58">
        <v>10</v>
      </c>
      <c r="F15" s="59">
        <v>9</v>
      </c>
      <c r="G15" s="59">
        <v>7</v>
      </c>
      <c r="H15" s="58">
        <v>106</v>
      </c>
      <c r="I15" s="58">
        <v>210</v>
      </c>
      <c r="J15" s="62">
        <v>757.7</v>
      </c>
      <c r="K15" s="58">
        <v>6</v>
      </c>
      <c r="L15" s="61">
        <v>12.56</v>
      </c>
      <c r="M15" s="58">
        <v>6</v>
      </c>
      <c r="N15" s="61">
        <v>50</v>
      </c>
      <c r="O15" s="58">
        <v>7</v>
      </c>
      <c r="P15" s="61">
        <v>24.38</v>
      </c>
      <c r="Q15" s="58">
        <v>7</v>
      </c>
      <c r="R15" s="61">
        <v>38.17</v>
      </c>
      <c r="S15" s="63">
        <v>197</v>
      </c>
      <c r="T15" s="63" t="s">
        <v>193</v>
      </c>
      <c r="U15" s="63" t="s">
        <v>191</v>
      </c>
      <c r="V15" s="61">
        <v>68.88</v>
      </c>
      <c r="W15" s="58">
        <v>7</v>
      </c>
      <c r="X15" s="58">
        <f t="shared" si="0"/>
        <v>52</v>
      </c>
    </row>
    <row r="16" spans="1:25" x14ac:dyDescent="0.25">
      <c r="A16" s="79"/>
      <c r="B16" s="80" t="s">
        <v>135</v>
      </c>
      <c r="C16" s="386">
        <f>SUM(C12:C15)/4</f>
        <v>6.3699999999999992</v>
      </c>
      <c r="D16" s="82">
        <v>100</v>
      </c>
      <c r="E16" s="82">
        <v>10</v>
      </c>
      <c r="F16" s="202">
        <f>SUM(F12:F15)/4</f>
        <v>9</v>
      </c>
      <c r="G16" s="202">
        <f>SUM(G12:G15)/4</f>
        <v>7.75</v>
      </c>
      <c r="H16" s="83">
        <f>SUM(H12:H15)/4</f>
        <v>97.25</v>
      </c>
      <c r="I16" s="83">
        <f>SUM(I12:I15)/4</f>
        <v>211.75</v>
      </c>
      <c r="J16" s="83">
        <f>SUM(J12:J15)/4</f>
        <v>763.2</v>
      </c>
      <c r="K16" s="83">
        <v>6</v>
      </c>
      <c r="L16" s="84">
        <f>SUM(L12:L15)/4</f>
        <v>12.96</v>
      </c>
      <c r="M16" s="83">
        <v>6</v>
      </c>
      <c r="N16" s="84">
        <f>SUM(N12:N15)/4</f>
        <v>48</v>
      </c>
      <c r="O16" s="83">
        <v>7</v>
      </c>
      <c r="P16" s="84">
        <f>SUM(P12:P15)/4</f>
        <v>25.055</v>
      </c>
      <c r="Q16" s="83">
        <v>8</v>
      </c>
      <c r="R16" s="84">
        <f>SUM(R12:R15)/4</f>
        <v>42.59</v>
      </c>
      <c r="S16" s="83">
        <f>SUM(S12:S15)/4</f>
        <v>284.5</v>
      </c>
      <c r="T16" s="85"/>
      <c r="U16" s="85"/>
      <c r="V16" s="84">
        <f>SUM(V12:V15)/4</f>
        <v>67.897499999999994</v>
      </c>
      <c r="W16" s="83">
        <v>6</v>
      </c>
      <c r="X16" s="83">
        <f t="shared" si="0"/>
        <v>52</v>
      </c>
    </row>
    <row r="17" spans="1:24" x14ac:dyDescent="0.25">
      <c r="A17" s="17">
        <v>5</v>
      </c>
      <c r="B17" s="9" t="s">
        <v>136</v>
      </c>
      <c r="C17" s="387">
        <v>7.4</v>
      </c>
      <c r="D17" s="12">
        <f t="shared" ref="D17:D26" si="1">C17*100/AVERAGE($C$12:$C$15)</f>
        <v>116.16954474097332</v>
      </c>
      <c r="E17" s="11">
        <v>14</v>
      </c>
      <c r="F17" s="33">
        <v>9</v>
      </c>
      <c r="G17" s="33">
        <v>9</v>
      </c>
      <c r="H17" s="11">
        <v>92</v>
      </c>
      <c r="I17" s="11">
        <v>213</v>
      </c>
      <c r="J17" s="12">
        <v>684.9</v>
      </c>
      <c r="K17" s="11">
        <v>1</v>
      </c>
      <c r="L17" s="14">
        <v>11.45</v>
      </c>
      <c r="M17" s="11">
        <v>5</v>
      </c>
      <c r="N17" s="14">
        <v>38</v>
      </c>
      <c r="O17" s="11">
        <v>4</v>
      </c>
      <c r="P17" s="14">
        <v>20.53</v>
      </c>
      <c r="Q17" s="11">
        <v>4</v>
      </c>
      <c r="R17" s="14">
        <v>30.79</v>
      </c>
      <c r="S17" s="18">
        <v>306</v>
      </c>
      <c r="T17" s="18" t="s">
        <v>190</v>
      </c>
      <c r="U17" s="18" t="s">
        <v>191</v>
      </c>
      <c r="V17" s="14">
        <v>67.63</v>
      </c>
      <c r="W17" s="11">
        <v>5</v>
      </c>
      <c r="X17" s="11">
        <f t="shared" si="0"/>
        <v>42</v>
      </c>
    </row>
    <row r="18" spans="1:24" x14ac:dyDescent="0.25">
      <c r="A18" s="17">
        <v>6</v>
      </c>
      <c r="B18" s="9" t="s">
        <v>138</v>
      </c>
      <c r="C18" s="387">
        <v>7.7</v>
      </c>
      <c r="D18" s="12">
        <f t="shared" si="1"/>
        <v>120.87912087912089</v>
      </c>
      <c r="E18" s="11">
        <v>14</v>
      </c>
      <c r="F18" s="33">
        <v>9</v>
      </c>
      <c r="G18" s="33">
        <v>8</v>
      </c>
      <c r="H18" s="11">
        <v>98</v>
      </c>
      <c r="I18" s="11">
        <v>214</v>
      </c>
      <c r="J18" s="12">
        <v>677.3</v>
      </c>
      <c r="K18" s="11">
        <v>1</v>
      </c>
      <c r="L18" s="14">
        <v>11.51</v>
      </c>
      <c r="M18" s="11">
        <v>5</v>
      </c>
      <c r="N18" s="14">
        <v>40</v>
      </c>
      <c r="O18" s="11">
        <v>5</v>
      </c>
      <c r="P18" s="14">
        <v>20.51</v>
      </c>
      <c r="Q18" s="11">
        <v>4</v>
      </c>
      <c r="R18" s="14">
        <v>31.52</v>
      </c>
      <c r="S18" s="18">
        <v>267</v>
      </c>
      <c r="T18" s="18" t="s">
        <v>190</v>
      </c>
      <c r="U18" s="18" t="s">
        <v>191</v>
      </c>
      <c r="V18" s="14">
        <v>68</v>
      </c>
      <c r="W18" s="11">
        <v>6</v>
      </c>
      <c r="X18" s="11">
        <f t="shared" si="0"/>
        <v>44</v>
      </c>
    </row>
    <row r="19" spans="1:24" x14ac:dyDescent="0.25">
      <c r="A19" s="17">
        <v>7</v>
      </c>
      <c r="B19" s="9" t="s">
        <v>139</v>
      </c>
      <c r="C19" s="387">
        <v>7.98</v>
      </c>
      <c r="D19" s="12">
        <f t="shared" si="1"/>
        <v>125.27472527472528</v>
      </c>
      <c r="E19" s="11">
        <v>14</v>
      </c>
      <c r="F19" s="33">
        <v>9</v>
      </c>
      <c r="G19" s="33">
        <v>8</v>
      </c>
      <c r="H19" s="11">
        <v>89</v>
      </c>
      <c r="I19" s="11">
        <v>214</v>
      </c>
      <c r="J19" s="12">
        <v>778.2</v>
      </c>
      <c r="K19" s="11">
        <v>7</v>
      </c>
      <c r="L19" s="14">
        <v>11.03</v>
      </c>
      <c r="M19" s="11">
        <v>4</v>
      </c>
      <c r="N19" s="14">
        <v>41</v>
      </c>
      <c r="O19" s="11">
        <v>5</v>
      </c>
      <c r="P19" s="14">
        <v>20.329999999999998</v>
      </c>
      <c r="Q19" s="11">
        <v>4</v>
      </c>
      <c r="R19" s="14">
        <v>28.59</v>
      </c>
      <c r="S19" s="18">
        <v>207</v>
      </c>
      <c r="T19" s="18" t="s">
        <v>190</v>
      </c>
      <c r="U19" s="18" t="s">
        <v>191</v>
      </c>
      <c r="V19" s="14">
        <v>70.37</v>
      </c>
      <c r="W19" s="11">
        <v>9</v>
      </c>
      <c r="X19" s="11">
        <f t="shared" si="0"/>
        <v>52</v>
      </c>
    </row>
    <row r="20" spans="1:24" x14ac:dyDescent="0.25">
      <c r="A20" s="17">
        <v>8</v>
      </c>
      <c r="B20" s="9" t="s">
        <v>140</v>
      </c>
      <c r="C20" s="387">
        <v>7.67</v>
      </c>
      <c r="D20" s="12">
        <f t="shared" si="1"/>
        <v>120.40816326530614</v>
      </c>
      <c r="E20" s="11">
        <v>14</v>
      </c>
      <c r="F20" s="33">
        <v>9</v>
      </c>
      <c r="G20" s="33">
        <v>7</v>
      </c>
      <c r="H20" s="11">
        <v>92</v>
      </c>
      <c r="I20" s="11">
        <v>215</v>
      </c>
      <c r="J20" s="12">
        <v>755</v>
      </c>
      <c r="K20" s="11">
        <v>6</v>
      </c>
      <c r="L20" s="14">
        <v>11.43</v>
      </c>
      <c r="M20" s="11">
        <v>5</v>
      </c>
      <c r="N20" s="14">
        <v>45</v>
      </c>
      <c r="O20" s="11">
        <v>6</v>
      </c>
      <c r="P20" s="14">
        <v>21.37</v>
      </c>
      <c r="Q20" s="11">
        <v>4</v>
      </c>
      <c r="R20" s="14">
        <v>29.2</v>
      </c>
      <c r="S20" s="18">
        <v>322</v>
      </c>
      <c r="T20" s="18" t="s">
        <v>190</v>
      </c>
      <c r="U20" s="18" t="s">
        <v>191</v>
      </c>
      <c r="V20" s="14">
        <v>69.58</v>
      </c>
      <c r="W20" s="11">
        <v>8</v>
      </c>
      <c r="X20" s="11">
        <f t="shared" si="0"/>
        <v>52</v>
      </c>
    </row>
    <row r="21" spans="1:24" x14ac:dyDescent="0.25">
      <c r="A21" s="17">
        <v>9</v>
      </c>
      <c r="B21" s="9" t="s">
        <v>141</v>
      </c>
      <c r="C21" s="387">
        <v>7.6</v>
      </c>
      <c r="D21" s="12">
        <f t="shared" si="1"/>
        <v>119.30926216640503</v>
      </c>
      <c r="E21" s="11">
        <v>14</v>
      </c>
      <c r="F21" s="33">
        <v>9</v>
      </c>
      <c r="G21" s="33">
        <v>8</v>
      </c>
      <c r="H21" s="11">
        <v>90</v>
      </c>
      <c r="I21" s="11">
        <v>214</v>
      </c>
      <c r="J21" s="12">
        <v>721.6</v>
      </c>
      <c r="K21" s="11">
        <v>4</v>
      </c>
      <c r="L21" s="14">
        <v>11.21</v>
      </c>
      <c r="M21" s="11">
        <v>4</v>
      </c>
      <c r="N21" s="14">
        <v>46</v>
      </c>
      <c r="O21" s="11">
        <v>6</v>
      </c>
      <c r="P21" s="14">
        <v>20.46</v>
      </c>
      <c r="Q21" s="11">
        <v>4</v>
      </c>
      <c r="R21" s="14">
        <v>28.16</v>
      </c>
      <c r="S21" s="18">
        <v>354</v>
      </c>
      <c r="T21" s="18" t="s">
        <v>190</v>
      </c>
      <c r="U21" s="18" t="s">
        <v>191</v>
      </c>
      <c r="V21" s="14">
        <v>70.08</v>
      </c>
      <c r="W21" s="11">
        <v>9</v>
      </c>
      <c r="X21" s="11">
        <f t="shared" si="0"/>
        <v>50</v>
      </c>
    </row>
    <row r="22" spans="1:24" x14ac:dyDescent="0.25">
      <c r="A22" s="17">
        <v>10</v>
      </c>
      <c r="B22" s="9" t="s">
        <v>142</v>
      </c>
      <c r="C22" s="387">
        <v>8.48</v>
      </c>
      <c r="D22" s="12">
        <f t="shared" si="1"/>
        <v>133.12401883830458</v>
      </c>
      <c r="E22" s="11">
        <v>16</v>
      </c>
      <c r="F22" s="33">
        <v>9</v>
      </c>
      <c r="G22" s="33">
        <v>9</v>
      </c>
      <c r="H22" s="11">
        <v>89</v>
      </c>
      <c r="I22" s="11">
        <v>214</v>
      </c>
      <c r="J22" s="12">
        <v>744.3</v>
      </c>
      <c r="K22" s="11">
        <v>5</v>
      </c>
      <c r="L22" s="14">
        <v>12.33</v>
      </c>
      <c r="M22" s="11">
        <v>5</v>
      </c>
      <c r="N22" s="14">
        <v>41</v>
      </c>
      <c r="O22" s="11">
        <v>5</v>
      </c>
      <c r="P22" s="14">
        <v>23.08</v>
      </c>
      <c r="Q22" s="11">
        <v>7</v>
      </c>
      <c r="R22" s="14">
        <v>35.54</v>
      </c>
      <c r="S22" s="18">
        <v>244</v>
      </c>
      <c r="T22" s="18" t="s">
        <v>190</v>
      </c>
      <c r="U22" s="18" t="s">
        <v>191</v>
      </c>
      <c r="V22" s="14">
        <v>67.510000000000005</v>
      </c>
      <c r="W22" s="11">
        <v>5</v>
      </c>
      <c r="X22" s="11">
        <f t="shared" si="0"/>
        <v>52</v>
      </c>
    </row>
    <row r="23" spans="1:24" x14ac:dyDescent="0.25">
      <c r="A23" s="17">
        <v>11</v>
      </c>
      <c r="B23" s="9" t="s">
        <v>143</v>
      </c>
      <c r="C23" s="387">
        <v>8.4499999999999993</v>
      </c>
      <c r="D23" s="12">
        <f t="shared" si="1"/>
        <v>132.65306122448979</v>
      </c>
      <c r="E23" s="11">
        <v>16</v>
      </c>
      <c r="F23" s="33">
        <v>9</v>
      </c>
      <c r="G23" s="33">
        <v>4</v>
      </c>
      <c r="H23" s="11">
        <v>91</v>
      </c>
      <c r="I23" s="11">
        <v>214</v>
      </c>
      <c r="J23" s="12">
        <v>755.5</v>
      </c>
      <c r="K23" s="11">
        <v>6</v>
      </c>
      <c r="L23" s="14">
        <v>11.15</v>
      </c>
      <c r="M23" s="11">
        <v>4</v>
      </c>
      <c r="N23" s="14">
        <v>40</v>
      </c>
      <c r="O23" s="11">
        <v>5</v>
      </c>
      <c r="P23" s="14">
        <v>19.75</v>
      </c>
      <c r="Q23" s="11">
        <v>4</v>
      </c>
      <c r="R23" s="14">
        <v>24.1</v>
      </c>
      <c r="S23" s="18">
        <v>344</v>
      </c>
      <c r="T23" s="18" t="s">
        <v>190</v>
      </c>
      <c r="U23" s="18" t="s">
        <v>191</v>
      </c>
      <c r="V23" s="14">
        <v>68.319999999999993</v>
      </c>
      <c r="W23" s="11">
        <v>6</v>
      </c>
      <c r="X23" s="11">
        <f t="shared" si="0"/>
        <v>50</v>
      </c>
    </row>
    <row r="24" spans="1:24" x14ac:dyDescent="0.25">
      <c r="A24" s="17">
        <v>12</v>
      </c>
      <c r="B24" s="9" t="s">
        <v>144</v>
      </c>
      <c r="C24" s="387">
        <v>8</v>
      </c>
      <c r="D24" s="12">
        <f t="shared" si="1"/>
        <v>125.58869701726846</v>
      </c>
      <c r="E24" s="11">
        <v>16</v>
      </c>
      <c r="F24" s="33">
        <v>9</v>
      </c>
      <c r="G24" s="33">
        <v>7</v>
      </c>
      <c r="H24" s="11">
        <v>86</v>
      </c>
      <c r="I24" s="11">
        <v>214</v>
      </c>
      <c r="J24" s="12">
        <v>758</v>
      </c>
      <c r="K24" s="11">
        <v>6</v>
      </c>
      <c r="L24" s="14">
        <v>11.46</v>
      </c>
      <c r="M24" s="11">
        <v>5</v>
      </c>
      <c r="N24" s="14">
        <v>51</v>
      </c>
      <c r="O24" s="11">
        <v>8</v>
      </c>
      <c r="P24" s="14">
        <v>21.41</v>
      </c>
      <c r="Q24" s="11">
        <v>4</v>
      </c>
      <c r="R24" s="14">
        <v>30.94</v>
      </c>
      <c r="S24" s="18">
        <v>297</v>
      </c>
      <c r="T24" s="18" t="s">
        <v>190</v>
      </c>
      <c r="U24" s="18" t="s">
        <v>191</v>
      </c>
      <c r="V24" s="14">
        <v>70.05</v>
      </c>
      <c r="W24" s="11">
        <v>9</v>
      </c>
      <c r="X24" s="11">
        <f t="shared" si="0"/>
        <v>57</v>
      </c>
    </row>
    <row r="25" spans="1:24" x14ac:dyDescent="0.25">
      <c r="A25" s="17">
        <v>13</v>
      </c>
      <c r="B25" s="9" t="s">
        <v>145</v>
      </c>
      <c r="C25" s="387">
        <v>8.4499999999999993</v>
      </c>
      <c r="D25" s="12">
        <f t="shared" si="1"/>
        <v>132.65306122448979</v>
      </c>
      <c r="E25" s="11">
        <v>16</v>
      </c>
      <c r="F25" s="33">
        <v>9</v>
      </c>
      <c r="G25" s="33">
        <v>9</v>
      </c>
      <c r="H25" s="11">
        <v>95</v>
      </c>
      <c r="I25" s="11">
        <v>214</v>
      </c>
      <c r="J25" s="12">
        <v>687</v>
      </c>
      <c r="K25" s="11">
        <v>1</v>
      </c>
      <c r="L25" s="14">
        <v>10.58</v>
      </c>
      <c r="M25" s="11">
        <v>4</v>
      </c>
      <c r="N25" s="14">
        <v>42</v>
      </c>
      <c r="O25" s="11">
        <v>5</v>
      </c>
      <c r="P25" s="14">
        <v>18.010000000000002</v>
      </c>
      <c r="Q25" s="11">
        <v>2</v>
      </c>
      <c r="R25" s="14">
        <v>23.96</v>
      </c>
      <c r="S25" s="18">
        <v>273</v>
      </c>
      <c r="T25" s="18" t="s">
        <v>190</v>
      </c>
      <c r="U25" s="18" t="s">
        <v>191</v>
      </c>
      <c r="V25" s="14">
        <v>69.11</v>
      </c>
      <c r="W25" s="11">
        <v>7</v>
      </c>
      <c r="X25" s="11">
        <f t="shared" si="0"/>
        <v>44</v>
      </c>
    </row>
    <row r="26" spans="1:24" x14ac:dyDescent="0.25">
      <c r="A26" s="17">
        <v>14</v>
      </c>
      <c r="B26" s="9" t="s">
        <v>146</v>
      </c>
      <c r="C26" s="387">
        <v>8.4600000000000009</v>
      </c>
      <c r="D26" s="12">
        <f t="shared" si="1"/>
        <v>132.8100470957614</v>
      </c>
      <c r="E26" s="11">
        <v>16</v>
      </c>
      <c r="F26" s="33">
        <v>9</v>
      </c>
      <c r="G26" s="33">
        <v>9</v>
      </c>
      <c r="H26" s="11">
        <v>100</v>
      </c>
      <c r="I26" s="11">
        <v>214</v>
      </c>
      <c r="J26" s="12">
        <v>752.1</v>
      </c>
      <c r="K26" s="11">
        <v>6</v>
      </c>
      <c r="L26" s="14">
        <v>10.77</v>
      </c>
      <c r="M26" s="11">
        <v>4</v>
      </c>
      <c r="N26" s="14">
        <v>40</v>
      </c>
      <c r="O26" s="11">
        <v>5</v>
      </c>
      <c r="P26" s="14">
        <v>19.36</v>
      </c>
      <c r="Q26" s="11">
        <v>4</v>
      </c>
      <c r="R26" s="14">
        <v>25.19</v>
      </c>
      <c r="S26" s="18">
        <v>277</v>
      </c>
      <c r="T26" s="18" t="s">
        <v>190</v>
      </c>
      <c r="U26" s="18" t="s">
        <v>191</v>
      </c>
      <c r="V26" s="14">
        <v>70.069999999999993</v>
      </c>
      <c r="W26" s="11">
        <v>9</v>
      </c>
      <c r="X26" s="11">
        <f t="shared" si="0"/>
        <v>53</v>
      </c>
    </row>
    <row r="27" spans="1:24" x14ac:dyDescent="0.25">
      <c r="K27" s="42"/>
      <c r="L27" s="43"/>
      <c r="M27" s="42"/>
    </row>
    <row r="28" spans="1:24" x14ac:dyDescent="0.25">
      <c r="A28" s="16" t="s">
        <v>600</v>
      </c>
    </row>
    <row r="29" spans="1:24" x14ac:dyDescent="0.25">
      <c r="A29" s="65">
        <v>1</v>
      </c>
      <c r="B29" s="57" t="s">
        <v>128</v>
      </c>
      <c r="C29" s="385">
        <v>7.49</v>
      </c>
      <c r="D29" s="58">
        <v>100</v>
      </c>
      <c r="E29" s="58">
        <v>10</v>
      </c>
      <c r="F29" s="59">
        <v>9</v>
      </c>
      <c r="G29" s="59">
        <v>9</v>
      </c>
      <c r="H29" s="58">
        <v>94</v>
      </c>
      <c r="I29" s="58">
        <v>218</v>
      </c>
      <c r="J29" s="274">
        <v>745.1</v>
      </c>
      <c r="K29" s="275">
        <v>5</v>
      </c>
      <c r="L29" s="67">
        <v>12.76</v>
      </c>
      <c r="M29" s="58">
        <v>6</v>
      </c>
      <c r="N29" s="61">
        <v>40.5</v>
      </c>
      <c r="O29" s="58">
        <v>5</v>
      </c>
      <c r="P29" s="67">
        <v>26.33</v>
      </c>
      <c r="Q29" s="58">
        <v>8</v>
      </c>
      <c r="R29" s="67">
        <v>41.02</v>
      </c>
      <c r="S29" s="277">
        <v>373</v>
      </c>
      <c r="T29" s="66" t="s">
        <v>129</v>
      </c>
      <c r="U29" s="66" t="s">
        <v>32</v>
      </c>
      <c r="V29" s="67">
        <v>67.67</v>
      </c>
      <c r="W29" s="58">
        <v>5</v>
      </c>
      <c r="X29" s="58">
        <f t="shared" ref="X29:X43" si="2">SUM(E29+F29+K29+M29+O29+Q29+W29)</f>
        <v>48</v>
      </c>
    </row>
    <row r="30" spans="1:24" x14ac:dyDescent="0.25">
      <c r="A30" s="65">
        <v>2</v>
      </c>
      <c r="B30" s="57" t="s">
        <v>130</v>
      </c>
      <c r="C30" s="385">
        <v>6.78</v>
      </c>
      <c r="D30" s="58">
        <v>100</v>
      </c>
      <c r="E30" s="58">
        <v>10</v>
      </c>
      <c r="F30" s="59">
        <v>9</v>
      </c>
      <c r="G30" s="59">
        <v>9</v>
      </c>
      <c r="H30" s="58">
        <v>91</v>
      </c>
      <c r="I30" s="58">
        <v>221</v>
      </c>
      <c r="J30" s="276">
        <v>755.5</v>
      </c>
      <c r="K30" s="275">
        <v>6</v>
      </c>
      <c r="L30" s="68">
        <v>13.94</v>
      </c>
      <c r="M30" s="58">
        <v>7</v>
      </c>
      <c r="N30" s="61">
        <v>30.6</v>
      </c>
      <c r="O30" s="58">
        <v>2</v>
      </c>
      <c r="P30" s="68">
        <v>28.79</v>
      </c>
      <c r="Q30" s="58">
        <v>8</v>
      </c>
      <c r="R30" s="68">
        <v>49.93</v>
      </c>
      <c r="S30" s="277">
        <v>345</v>
      </c>
      <c r="T30" s="63" t="s">
        <v>147</v>
      </c>
      <c r="U30" s="66" t="s">
        <v>32</v>
      </c>
      <c r="V30" s="68">
        <v>65.150000000000006</v>
      </c>
      <c r="W30" s="58">
        <v>2</v>
      </c>
      <c r="X30" s="58">
        <f t="shared" si="2"/>
        <v>44</v>
      </c>
    </row>
    <row r="31" spans="1:24" x14ac:dyDescent="0.25">
      <c r="A31" s="65">
        <v>3</v>
      </c>
      <c r="B31" s="57" t="s">
        <v>131</v>
      </c>
      <c r="C31" s="385">
        <v>5.34</v>
      </c>
      <c r="D31" s="58">
        <v>100</v>
      </c>
      <c r="E31" s="58">
        <v>10</v>
      </c>
      <c r="F31" s="59">
        <v>9</v>
      </c>
      <c r="G31" s="59">
        <v>9</v>
      </c>
      <c r="H31" s="58">
        <v>73</v>
      </c>
      <c r="I31" s="58">
        <v>213</v>
      </c>
      <c r="J31" s="276">
        <v>727.1</v>
      </c>
      <c r="K31" s="275">
        <v>4</v>
      </c>
      <c r="L31" s="68">
        <v>17.39</v>
      </c>
      <c r="M31" s="58">
        <v>9</v>
      </c>
      <c r="N31" s="61">
        <v>33.9</v>
      </c>
      <c r="O31" s="58">
        <v>3</v>
      </c>
      <c r="P31" s="68">
        <v>37.42</v>
      </c>
      <c r="Q31" s="58">
        <v>9</v>
      </c>
      <c r="R31" s="68">
        <v>68.599999999999994</v>
      </c>
      <c r="S31" s="277">
        <v>289</v>
      </c>
      <c r="T31" s="63" t="s">
        <v>137</v>
      </c>
      <c r="U31" s="66" t="s">
        <v>32</v>
      </c>
      <c r="V31" s="68">
        <v>60.45</v>
      </c>
      <c r="W31" s="58">
        <v>1</v>
      </c>
      <c r="X31" s="58">
        <f t="shared" si="2"/>
        <v>45</v>
      </c>
    </row>
    <row r="32" spans="1:24" x14ac:dyDescent="0.25">
      <c r="A32" s="65">
        <v>4</v>
      </c>
      <c r="B32" s="57" t="s">
        <v>133</v>
      </c>
      <c r="C32" s="385">
        <v>6.83</v>
      </c>
      <c r="D32" s="58">
        <v>100</v>
      </c>
      <c r="E32" s="58">
        <v>10</v>
      </c>
      <c r="F32" s="59">
        <v>9</v>
      </c>
      <c r="G32" s="59">
        <v>9</v>
      </c>
      <c r="H32" s="58">
        <v>92</v>
      </c>
      <c r="I32" s="58">
        <v>213</v>
      </c>
      <c r="J32" s="276">
        <v>746.1</v>
      </c>
      <c r="K32" s="275">
        <v>5</v>
      </c>
      <c r="L32" s="68">
        <v>14.54</v>
      </c>
      <c r="M32" s="58">
        <v>8</v>
      </c>
      <c r="N32" s="61">
        <v>41.3</v>
      </c>
      <c r="O32" s="58">
        <v>5</v>
      </c>
      <c r="P32" s="68">
        <v>30.99</v>
      </c>
      <c r="Q32" s="58">
        <v>9</v>
      </c>
      <c r="R32" s="68">
        <v>52.57</v>
      </c>
      <c r="S32" s="277">
        <v>326</v>
      </c>
      <c r="T32" s="63" t="s">
        <v>137</v>
      </c>
      <c r="U32" s="66" t="s">
        <v>32</v>
      </c>
      <c r="V32" s="68">
        <v>65.81</v>
      </c>
      <c r="W32" s="58">
        <v>3</v>
      </c>
      <c r="X32" s="58">
        <f t="shared" si="2"/>
        <v>49</v>
      </c>
    </row>
    <row r="33" spans="1:24" x14ac:dyDescent="0.25">
      <c r="A33" s="79"/>
      <c r="B33" s="80" t="s">
        <v>135</v>
      </c>
      <c r="C33" s="386">
        <f>SUM(C29:C32)/4</f>
        <v>6.6099999999999994</v>
      </c>
      <c r="D33" s="82">
        <v>100</v>
      </c>
      <c r="E33" s="82">
        <v>10</v>
      </c>
      <c r="F33" s="202">
        <f>SUM(F29:F32)/4</f>
        <v>9</v>
      </c>
      <c r="G33" s="202">
        <f>SUM(G29:G32)/4</f>
        <v>9</v>
      </c>
      <c r="H33" s="83">
        <f>SUM(H29:H32)/4</f>
        <v>87.5</v>
      </c>
      <c r="I33" s="83">
        <f>SUM(I29:I32)/4</f>
        <v>216.25</v>
      </c>
      <c r="J33" s="83">
        <f>SUM(J29:J32)/4</f>
        <v>743.44999999999993</v>
      </c>
      <c r="K33" s="83">
        <v>5</v>
      </c>
      <c r="L33" s="84">
        <f>SUM(L29:L32)/4</f>
        <v>14.657500000000001</v>
      </c>
      <c r="M33" s="83">
        <v>8</v>
      </c>
      <c r="N33" s="84">
        <f>SUM(N29:N32)/4</f>
        <v>36.575000000000003</v>
      </c>
      <c r="O33" s="84">
        <v>4</v>
      </c>
      <c r="P33" s="84">
        <f>SUM(P29:P32)/4</f>
        <v>30.882499999999997</v>
      </c>
      <c r="Q33" s="83">
        <v>9</v>
      </c>
      <c r="R33" s="83">
        <f>SUM(R29:R32)/4</f>
        <v>53.03</v>
      </c>
      <c r="S33" s="278">
        <f>SUM(S29:S32)/4</f>
        <v>333.25</v>
      </c>
      <c r="T33" s="86"/>
      <c r="U33" s="87"/>
      <c r="V33" s="84">
        <f>SUM(V29:V32)/4</f>
        <v>64.77</v>
      </c>
      <c r="W33" s="83">
        <v>1</v>
      </c>
      <c r="X33" s="82">
        <f t="shared" si="2"/>
        <v>46</v>
      </c>
    </row>
    <row r="34" spans="1:24" x14ac:dyDescent="0.25">
      <c r="A34" s="17">
        <v>5</v>
      </c>
      <c r="B34" s="9" t="s">
        <v>136</v>
      </c>
      <c r="C34" s="387">
        <v>7.65</v>
      </c>
      <c r="D34" s="12">
        <f t="shared" ref="D34:D43" si="3">C34*100/AVERAGE($C$29:$C$32)</f>
        <v>115.7337367624811</v>
      </c>
      <c r="E34" s="11">
        <v>14</v>
      </c>
      <c r="F34" s="33">
        <v>9</v>
      </c>
      <c r="G34" s="33">
        <v>9</v>
      </c>
      <c r="H34" s="11">
        <v>82</v>
      </c>
      <c r="I34" s="11">
        <v>221</v>
      </c>
      <c r="J34" s="213">
        <v>687.5</v>
      </c>
      <c r="K34" s="211">
        <v>2</v>
      </c>
      <c r="L34" s="14">
        <v>13.17</v>
      </c>
      <c r="M34" s="11">
        <v>7</v>
      </c>
      <c r="N34" s="14">
        <v>32.5</v>
      </c>
      <c r="O34" s="11">
        <v>3</v>
      </c>
      <c r="P34" s="14">
        <v>25.55</v>
      </c>
      <c r="Q34" s="11">
        <v>8</v>
      </c>
      <c r="R34" s="14">
        <v>39.869999999999997</v>
      </c>
      <c r="S34" s="279">
        <v>219</v>
      </c>
      <c r="T34" s="18" t="s">
        <v>147</v>
      </c>
      <c r="U34" s="18" t="s">
        <v>32</v>
      </c>
      <c r="V34" s="14">
        <v>64.33</v>
      </c>
      <c r="W34" s="11">
        <v>1</v>
      </c>
      <c r="X34" s="11">
        <f t="shared" si="2"/>
        <v>44</v>
      </c>
    </row>
    <row r="35" spans="1:24" x14ac:dyDescent="0.25">
      <c r="A35" s="17">
        <v>6</v>
      </c>
      <c r="B35" s="9" t="s">
        <v>138</v>
      </c>
      <c r="C35" s="387">
        <v>7.03</v>
      </c>
      <c r="D35" s="12">
        <f t="shared" si="3"/>
        <v>106.35400907715584</v>
      </c>
      <c r="E35" s="11">
        <v>12</v>
      </c>
      <c r="F35" s="33">
        <v>9</v>
      </c>
      <c r="G35" s="33">
        <v>9</v>
      </c>
      <c r="H35" s="11">
        <v>89</v>
      </c>
      <c r="I35" s="11">
        <v>221</v>
      </c>
      <c r="J35" s="213">
        <v>675.6</v>
      </c>
      <c r="K35" s="211">
        <v>1</v>
      </c>
      <c r="L35" s="14">
        <v>12.26</v>
      </c>
      <c r="M35" s="11">
        <v>6</v>
      </c>
      <c r="N35" s="14">
        <v>35.5</v>
      </c>
      <c r="O35" s="11">
        <v>4</v>
      </c>
      <c r="P35" s="14">
        <v>23.76</v>
      </c>
      <c r="Q35" s="11">
        <v>7</v>
      </c>
      <c r="R35" s="14">
        <v>33.74</v>
      </c>
      <c r="S35" s="279">
        <v>309</v>
      </c>
      <c r="T35" s="18" t="s">
        <v>147</v>
      </c>
      <c r="U35" s="18" t="s">
        <v>32</v>
      </c>
      <c r="V35" s="14">
        <v>66.260000000000005</v>
      </c>
      <c r="W35" s="11">
        <v>3</v>
      </c>
      <c r="X35" s="11">
        <f t="shared" si="2"/>
        <v>42</v>
      </c>
    </row>
    <row r="36" spans="1:24" x14ac:dyDescent="0.25">
      <c r="A36" s="17">
        <v>7</v>
      </c>
      <c r="B36" s="9" t="s">
        <v>139</v>
      </c>
      <c r="C36" s="387">
        <v>8.0500000000000007</v>
      </c>
      <c r="D36" s="12">
        <f t="shared" si="3"/>
        <v>121.78517397882</v>
      </c>
      <c r="E36" s="11">
        <v>14</v>
      </c>
      <c r="F36" s="33">
        <v>9</v>
      </c>
      <c r="G36" s="33">
        <v>9</v>
      </c>
      <c r="H36" s="11">
        <v>87</v>
      </c>
      <c r="I36" s="11">
        <v>221</v>
      </c>
      <c r="J36" s="213">
        <v>788</v>
      </c>
      <c r="K36" s="211">
        <v>8</v>
      </c>
      <c r="L36" s="14">
        <v>12.78</v>
      </c>
      <c r="M36" s="11">
        <v>6</v>
      </c>
      <c r="N36" s="14">
        <v>46.1</v>
      </c>
      <c r="O36" s="11">
        <v>6</v>
      </c>
      <c r="P36" s="14">
        <v>26.29</v>
      </c>
      <c r="Q36" s="11">
        <v>8</v>
      </c>
      <c r="R36" s="14">
        <v>37.9</v>
      </c>
      <c r="S36" s="279">
        <v>279</v>
      </c>
      <c r="T36" s="18" t="s">
        <v>147</v>
      </c>
      <c r="U36" s="18" t="s">
        <v>32</v>
      </c>
      <c r="V36" s="14">
        <v>67.31</v>
      </c>
      <c r="W36" s="11">
        <v>5</v>
      </c>
      <c r="X36" s="11">
        <f t="shared" si="2"/>
        <v>56</v>
      </c>
    </row>
    <row r="37" spans="1:24" x14ac:dyDescent="0.25">
      <c r="A37" s="17">
        <v>8</v>
      </c>
      <c r="B37" s="9" t="s">
        <v>140</v>
      </c>
      <c r="C37" s="387">
        <v>7.99</v>
      </c>
      <c r="D37" s="12">
        <f t="shared" si="3"/>
        <v>120.87745839636915</v>
      </c>
      <c r="E37" s="11">
        <v>14</v>
      </c>
      <c r="F37" s="33">
        <v>9</v>
      </c>
      <c r="G37" s="33">
        <v>9</v>
      </c>
      <c r="H37" s="11">
        <v>77</v>
      </c>
      <c r="I37" s="11">
        <v>221</v>
      </c>
      <c r="J37" s="213">
        <v>766.5</v>
      </c>
      <c r="K37" s="211">
        <v>6</v>
      </c>
      <c r="L37" s="14">
        <v>13.02</v>
      </c>
      <c r="M37" s="11">
        <v>6</v>
      </c>
      <c r="N37" s="14">
        <v>43.6</v>
      </c>
      <c r="O37" s="11">
        <v>6</v>
      </c>
      <c r="P37" s="14">
        <v>27.12</v>
      </c>
      <c r="Q37" s="11">
        <v>8</v>
      </c>
      <c r="R37" s="14">
        <v>40.29</v>
      </c>
      <c r="S37" s="279">
        <v>360</v>
      </c>
      <c r="T37" s="18" t="s">
        <v>147</v>
      </c>
      <c r="U37" s="18" t="s">
        <v>32</v>
      </c>
      <c r="V37" s="14">
        <v>68.19</v>
      </c>
      <c r="W37" s="11">
        <v>6</v>
      </c>
      <c r="X37" s="11">
        <f t="shared" si="2"/>
        <v>55</v>
      </c>
    </row>
    <row r="38" spans="1:24" x14ac:dyDescent="0.25">
      <c r="A38" s="17">
        <v>9</v>
      </c>
      <c r="B38" s="9" t="s">
        <v>141</v>
      </c>
      <c r="C38" s="387">
        <v>7.77</v>
      </c>
      <c r="D38" s="12">
        <f t="shared" si="3"/>
        <v>117.54916792738277</v>
      </c>
      <c r="E38" s="11">
        <v>14</v>
      </c>
      <c r="F38" s="33">
        <v>9</v>
      </c>
      <c r="G38" s="33">
        <v>9</v>
      </c>
      <c r="H38" s="11">
        <v>80</v>
      </c>
      <c r="I38" s="11">
        <v>222</v>
      </c>
      <c r="J38" s="213">
        <v>732.2</v>
      </c>
      <c r="K38" s="211">
        <v>5</v>
      </c>
      <c r="L38" s="14">
        <v>13.36</v>
      </c>
      <c r="M38" s="11">
        <v>7</v>
      </c>
      <c r="N38" s="14">
        <v>38.4</v>
      </c>
      <c r="O38" s="11">
        <v>4</v>
      </c>
      <c r="P38" s="14">
        <v>27.81</v>
      </c>
      <c r="Q38" s="11">
        <v>8</v>
      </c>
      <c r="R38" s="14">
        <v>40.74</v>
      </c>
      <c r="S38" s="279">
        <v>336</v>
      </c>
      <c r="T38" s="18" t="s">
        <v>148</v>
      </c>
      <c r="U38" s="18" t="s">
        <v>32</v>
      </c>
      <c r="V38" s="14">
        <v>66.97</v>
      </c>
      <c r="W38" s="11">
        <v>4</v>
      </c>
      <c r="X38" s="11">
        <f t="shared" si="2"/>
        <v>51</v>
      </c>
    </row>
    <row r="39" spans="1:24" x14ac:dyDescent="0.25">
      <c r="A39" s="17">
        <v>10</v>
      </c>
      <c r="B39" s="9" t="s">
        <v>142</v>
      </c>
      <c r="C39" s="387">
        <v>7.53</v>
      </c>
      <c r="D39" s="12">
        <f t="shared" si="3"/>
        <v>113.91830559757943</v>
      </c>
      <c r="E39" s="11">
        <v>12</v>
      </c>
      <c r="F39" s="33">
        <v>9</v>
      </c>
      <c r="G39" s="33">
        <v>9</v>
      </c>
      <c r="H39" s="11">
        <v>85</v>
      </c>
      <c r="I39" s="11">
        <v>221</v>
      </c>
      <c r="J39" s="213">
        <v>743</v>
      </c>
      <c r="K39" s="211">
        <v>5</v>
      </c>
      <c r="L39" s="14">
        <v>13.85</v>
      </c>
      <c r="M39" s="11">
        <v>7</v>
      </c>
      <c r="N39" s="14">
        <v>38.299999999999997</v>
      </c>
      <c r="O39" s="11">
        <v>4</v>
      </c>
      <c r="P39" s="14">
        <v>28.02</v>
      </c>
      <c r="Q39" s="11">
        <v>8</v>
      </c>
      <c r="R39" s="14">
        <v>46.77</v>
      </c>
      <c r="S39" s="279">
        <v>226</v>
      </c>
      <c r="T39" s="18" t="s">
        <v>147</v>
      </c>
      <c r="U39" s="18" t="s">
        <v>32</v>
      </c>
      <c r="V39" s="14">
        <v>64.849999999999994</v>
      </c>
      <c r="W39" s="11">
        <v>1</v>
      </c>
      <c r="X39" s="11">
        <f t="shared" si="2"/>
        <v>46</v>
      </c>
    </row>
    <row r="40" spans="1:24" x14ac:dyDescent="0.25">
      <c r="A40" s="17">
        <v>11</v>
      </c>
      <c r="B40" s="9" t="s">
        <v>143</v>
      </c>
      <c r="C40" s="387">
        <v>7.83</v>
      </c>
      <c r="D40" s="12">
        <f t="shared" si="3"/>
        <v>118.4568835098336</v>
      </c>
      <c r="E40" s="11">
        <v>14</v>
      </c>
      <c r="F40" s="33">
        <v>9</v>
      </c>
      <c r="G40" s="33">
        <v>9</v>
      </c>
      <c r="H40" s="11">
        <v>81</v>
      </c>
      <c r="I40" s="11">
        <v>221</v>
      </c>
      <c r="J40" s="213">
        <v>748.6</v>
      </c>
      <c r="K40" s="211">
        <v>5</v>
      </c>
      <c r="L40" s="14">
        <v>13.19</v>
      </c>
      <c r="M40" s="11">
        <v>7</v>
      </c>
      <c r="N40" s="14">
        <v>39.799999999999997</v>
      </c>
      <c r="O40" s="11">
        <v>5</v>
      </c>
      <c r="P40" s="14">
        <v>26.77</v>
      </c>
      <c r="Q40" s="11">
        <v>8</v>
      </c>
      <c r="R40" s="14">
        <v>39.67</v>
      </c>
      <c r="S40" s="279">
        <v>279</v>
      </c>
      <c r="T40" s="18" t="s">
        <v>147</v>
      </c>
      <c r="U40" s="18" t="s">
        <v>32</v>
      </c>
      <c r="V40" s="14">
        <v>65.89</v>
      </c>
      <c r="W40" s="11">
        <v>3</v>
      </c>
      <c r="X40" s="11">
        <f t="shared" si="2"/>
        <v>51</v>
      </c>
    </row>
    <row r="41" spans="1:24" x14ac:dyDescent="0.25">
      <c r="A41" s="17">
        <v>12</v>
      </c>
      <c r="B41" s="9" t="s">
        <v>144</v>
      </c>
      <c r="C41" s="387">
        <v>6.86</v>
      </c>
      <c r="D41" s="12">
        <f t="shared" si="3"/>
        <v>103.78214826021181</v>
      </c>
      <c r="E41" s="11">
        <v>10</v>
      </c>
      <c r="F41" s="33">
        <v>9</v>
      </c>
      <c r="G41" s="33">
        <v>9</v>
      </c>
      <c r="H41" s="11">
        <v>81</v>
      </c>
      <c r="I41" s="11">
        <v>221</v>
      </c>
      <c r="J41" s="213">
        <v>781.5</v>
      </c>
      <c r="K41" s="211">
        <v>7</v>
      </c>
      <c r="L41" s="14">
        <v>14.13</v>
      </c>
      <c r="M41" s="11">
        <v>8</v>
      </c>
      <c r="N41" s="14">
        <v>41.7</v>
      </c>
      <c r="O41" s="11">
        <v>5</v>
      </c>
      <c r="P41" s="14">
        <v>29.88</v>
      </c>
      <c r="Q41" s="11">
        <v>9</v>
      </c>
      <c r="R41" s="14">
        <v>52.67</v>
      </c>
      <c r="S41" s="279">
        <v>229</v>
      </c>
      <c r="T41" s="18" t="s">
        <v>147</v>
      </c>
      <c r="U41" s="18" t="s">
        <v>32</v>
      </c>
      <c r="V41" s="14">
        <v>66.400000000000006</v>
      </c>
      <c r="W41" s="11">
        <v>4</v>
      </c>
      <c r="X41" s="11">
        <f t="shared" si="2"/>
        <v>52</v>
      </c>
    </row>
    <row r="42" spans="1:24" x14ac:dyDescent="0.25">
      <c r="A42" s="17">
        <v>13</v>
      </c>
      <c r="B42" s="9" t="s">
        <v>145</v>
      </c>
      <c r="C42" s="387">
        <v>7.34</v>
      </c>
      <c r="D42" s="12">
        <f t="shared" si="3"/>
        <v>111.04387291981847</v>
      </c>
      <c r="E42" s="11">
        <v>12</v>
      </c>
      <c r="F42" s="33">
        <v>9</v>
      </c>
      <c r="G42" s="33">
        <v>9</v>
      </c>
      <c r="H42" s="11">
        <v>94</v>
      </c>
      <c r="I42" s="11">
        <v>221</v>
      </c>
      <c r="J42" s="213">
        <v>716.1</v>
      </c>
      <c r="K42" s="211">
        <v>3</v>
      </c>
      <c r="L42" s="14">
        <v>12.9</v>
      </c>
      <c r="M42" s="11">
        <v>6</v>
      </c>
      <c r="N42" s="14">
        <v>38.799999999999997</v>
      </c>
      <c r="O42" s="11">
        <v>4</v>
      </c>
      <c r="P42" s="14">
        <v>25.74</v>
      </c>
      <c r="Q42" s="11">
        <v>8</v>
      </c>
      <c r="R42" s="14">
        <v>38.28</v>
      </c>
      <c r="S42" s="279">
        <v>271</v>
      </c>
      <c r="T42" s="18" t="s">
        <v>147</v>
      </c>
      <c r="U42" s="18" t="s">
        <v>32</v>
      </c>
      <c r="V42" s="14">
        <v>66.849999999999994</v>
      </c>
      <c r="W42" s="11">
        <v>4</v>
      </c>
      <c r="X42" s="11">
        <f t="shared" si="2"/>
        <v>46</v>
      </c>
    </row>
    <row r="43" spans="1:24" x14ac:dyDescent="0.25">
      <c r="A43" s="17">
        <v>14</v>
      </c>
      <c r="B43" s="9" t="s">
        <v>146</v>
      </c>
      <c r="C43" s="387">
        <v>7.53</v>
      </c>
      <c r="D43" s="12">
        <f t="shared" si="3"/>
        <v>113.91830559757943</v>
      </c>
      <c r="E43" s="11">
        <v>12</v>
      </c>
      <c r="F43" s="33">
        <v>9</v>
      </c>
      <c r="G43" s="33">
        <v>9</v>
      </c>
      <c r="H43" s="11">
        <v>91</v>
      </c>
      <c r="I43" s="11">
        <v>221</v>
      </c>
      <c r="J43" s="213">
        <v>732.9</v>
      </c>
      <c r="K43" s="211">
        <v>5</v>
      </c>
      <c r="L43" s="14">
        <v>12.96</v>
      </c>
      <c r="M43" s="11">
        <v>6</v>
      </c>
      <c r="N43" s="14">
        <v>38.299999999999997</v>
      </c>
      <c r="O43" s="11">
        <v>4</v>
      </c>
      <c r="P43" s="14">
        <v>26.15</v>
      </c>
      <c r="Q43" s="11">
        <v>8</v>
      </c>
      <c r="R43" s="14">
        <v>40</v>
      </c>
      <c r="S43" s="280">
        <v>275</v>
      </c>
      <c r="T43" s="18" t="s">
        <v>147</v>
      </c>
      <c r="U43" s="18" t="s">
        <v>32</v>
      </c>
      <c r="V43" s="14">
        <v>66.97</v>
      </c>
      <c r="W43" s="11">
        <v>4</v>
      </c>
      <c r="X43" s="11">
        <f t="shared" si="2"/>
        <v>48</v>
      </c>
    </row>
    <row r="45" spans="1:24" x14ac:dyDescent="0.25">
      <c r="A45" s="16" t="s">
        <v>38</v>
      </c>
    </row>
    <row r="46" spans="1:24" x14ac:dyDescent="0.25">
      <c r="A46" s="65">
        <v>1</v>
      </c>
      <c r="B46" s="57" t="s">
        <v>128</v>
      </c>
      <c r="C46" s="385">
        <v>8.18</v>
      </c>
      <c r="D46" s="58">
        <v>100</v>
      </c>
      <c r="E46" s="58">
        <v>10</v>
      </c>
      <c r="F46" s="59">
        <v>8</v>
      </c>
      <c r="G46" s="59">
        <v>9</v>
      </c>
      <c r="H46" s="58">
        <v>85</v>
      </c>
      <c r="I46" s="58">
        <v>216</v>
      </c>
      <c r="J46" s="63">
        <v>765.5</v>
      </c>
      <c r="K46" s="58">
        <v>6</v>
      </c>
      <c r="L46" s="67">
        <v>12.34</v>
      </c>
      <c r="M46" s="58">
        <v>6</v>
      </c>
      <c r="N46" s="61">
        <v>48</v>
      </c>
      <c r="O46" s="58">
        <v>7</v>
      </c>
      <c r="P46" s="67">
        <v>25.33</v>
      </c>
      <c r="Q46" s="58">
        <v>8</v>
      </c>
      <c r="R46" s="67">
        <v>38.299999999999997</v>
      </c>
      <c r="S46" s="66">
        <v>401</v>
      </c>
      <c r="T46" s="66" t="s">
        <v>149</v>
      </c>
      <c r="U46" s="66" t="s">
        <v>40</v>
      </c>
      <c r="V46" s="67">
        <v>68.36</v>
      </c>
      <c r="W46" s="58">
        <v>6</v>
      </c>
      <c r="X46" s="58">
        <f t="shared" ref="X46:X60" si="4">SUM(E46+F46+K46+M46+O46+Q46+W46)</f>
        <v>51</v>
      </c>
    </row>
    <row r="47" spans="1:24" x14ac:dyDescent="0.25">
      <c r="A47" s="65">
        <v>2</v>
      </c>
      <c r="B47" s="57" t="s">
        <v>130</v>
      </c>
      <c r="C47" s="385">
        <v>8.11</v>
      </c>
      <c r="D47" s="58">
        <v>100</v>
      </c>
      <c r="E47" s="58">
        <v>10</v>
      </c>
      <c r="F47" s="59">
        <v>8</v>
      </c>
      <c r="G47" s="59">
        <v>9</v>
      </c>
      <c r="H47" s="58">
        <v>91</v>
      </c>
      <c r="I47" s="58">
        <v>213</v>
      </c>
      <c r="J47" s="63">
        <v>786.2</v>
      </c>
      <c r="K47" s="58">
        <v>8</v>
      </c>
      <c r="L47" s="68">
        <v>12.16</v>
      </c>
      <c r="M47" s="58">
        <v>6</v>
      </c>
      <c r="N47" s="61">
        <v>49</v>
      </c>
      <c r="O47" s="58">
        <v>7</v>
      </c>
      <c r="P47" s="68">
        <v>25.52</v>
      </c>
      <c r="Q47" s="58">
        <v>8</v>
      </c>
      <c r="R47" s="68">
        <v>38.32</v>
      </c>
      <c r="S47" s="63">
        <v>351</v>
      </c>
      <c r="T47" s="63" t="s">
        <v>41</v>
      </c>
      <c r="U47" s="66" t="s">
        <v>40</v>
      </c>
      <c r="V47" s="68">
        <v>68.650000000000006</v>
      </c>
      <c r="W47" s="58">
        <v>7</v>
      </c>
      <c r="X47" s="58">
        <f t="shared" si="4"/>
        <v>54</v>
      </c>
    </row>
    <row r="48" spans="1:24" x14ac:dyDescent="0.25">
      <c r="A48" s="65">
        <v>3</v>
      </c>
      <c r="B48" s="57" t="s">
        <v>131</v>
      </c>
      <c r="C48" s="385">
        <v>5.41</v>
      </c>
      <c r="D48" s="58">
        <v>100</v>
      </c>
      <c r="E48" s="58">
        <v>10</v>
      </c>
      <c r="F48" s="59">
        <v>8</v>
      </c>
      <c r="G48" s="59">
        <v>9</v>
      </c>
      <c r="H48" s="58">
        <v>76</v>
      </c>
      <c r="I48" s="58">
        <v>213</v>
      </c>
      <c r="J48" s="63">
        <v>742.6</v>
      </c>
      <c r="K48" s="58">
        <v>5</v>
      </c>
      <c r="L48" s="68">
        <v>15.12</v>
      </c>
      <c r="M48" s="58">
        <v>8</v>
      </c>
      <c r="N48" s="61">
        <v>42</v>
      </c>
      <c r="O48" s="58">
        <v>5</v>
      </c>
      <c r="P48" s="68">
        <v>31.93</v>
      </c>
      <c r="Q48" s="58">
        <v>9</v>
      </c>
      <c r="R48" s="68">
        <v>56.34</v>
      </c>
      <c r="S48" s="63">
        <v>351</v>
      </c>
      <c r="T48" s="63" t="s">
        <v>137</v>
      </c>
      <c r="U48" s="66" t="s">
        <v>40</v>
      </c>
      <c r="V48" s="68">
        <v>65.22</v>
      </c>
      <c r="W48" s="58">
        <v>2</v>
      </c>
      <c r="X48" s="58">
        <f t="shared" si="4"/>
        <v>47</v>
      </c>
    </row>
    <row r="49" spans="1:25" x14ac:dyDescent="0.25">
      <c r="A49" s="65">
        <v>4</v>
      </c>
      <c r="B49" s="57" t="s">
        <v>133</v>
      </c>
      <c r="C49" s="385">
        <v>6.72</v>
      </c>
      <c r="D49" s="58">
        <v>100</v>
      </c>
      <c r="E49" s="58">
        <v>10</v>
      </c>
      <c r="F49" s="59">
        <v>7</v>
      </c>
      <c r="G49" s="59">
        <v>9</v>
      </c>
      <c r="H49" s="58">
        <v>99</v>
      </c>
      <c r="I49" s="58">
        <v>216</v>
      </c>
      <c r="J49" s="63">
        <v>752.2</v>
      </c>
      <c r="K49" s="58">
        <v>6</v>
      </c>
      <c r="L49" s="68">
        <v>12.38</v>
      </c>
      <c r="M49" s="58">
        <v>6</v>
      </c>
      <c r="N49" s="61">
        <v>50</v>
      </c>
      <c r="O49" s="58">
        <v>7</v>
      </c>
      <c r="P49" s="68">
        <v>25.31</v>
      </c>
      <c r="Q49" s="58">
        <v>8</v>
      </c>
      <c r="R49" s="68">
        <v>36.58</v>
      </c>
      <c r="S49" s="63">
        <v>233</v>
      </c>
      <c r="T49" s="63" t="s">
        <v>137</v>
      </c>
      <c r="U49" s="66" t="s">
        <v>150</v>
      </c>
      <c r="V49" s="68">
        <v>68.790000000000006</v>
      </c>
      <c r="W49" s="58">
        <v>7</v>
      </c>
      <c r="X49" s="58">
        <f t="shared" si="4"/>
        <v>51</v>
      </c>
    </row>
    <row r="50" spans="1:25" x14ac:dyDescent="0.25">
      <c r="A50" s="79"/>
      <c r="B50" s="80" t="s">
        <v>135</v>
      </c>
      <c r="C50" s="386">
        <f>SUM(C46:C49)/4</f>
        <v>7.1049999999999995</v>
      </c>
      <c r="D50" s="82">
        <v>100</v>
      </c>
      <c r="E50" s="82">
        <v>10</v>
      </c>
      <c r="F50" s="202">
        <f>SUM(F46:F49)/4</f>
        <v>7.75</v>
      </c>
      <c r="G50" s="202">
        <f>SUM(G46:G49)/4</f>
        <v>9</v>
      </c>
      <c r="H50" s="83">
        <f>SUM(H46:H49)/4</f>
        <v>87.75</v>
      </c>
      <c r="I50" s="83">
        <f>SUM(I46:I49)/4</f>
        <v>214.5</v>
      </c>
      <c r="J50" s="83">
        <f>SUM(J46:J49)/4</f>
        <v>761.625</v>
      </c>
      <c r="K50" s="82">
        <v>6</v>
      </c>
      <c r="L50" s="84">
        <f>SUM(L46:L49)/4</f>
        <v>13</v>
      </c>
      <c r="M50" s="83">
        <v>6</v>
      </c>
      <c r="N50" s="84">
        <f>SUM(N46:N49)/4</f>
        <v>47.25</v>
      </c>
      <c r="O50" s="84">
        <v>7</v>
      </c>
      <c r="P50" s="84">
        <f>SUM(P46:P49)/4</f>
        <v>27.022500000000001</v>
      </c>
      <c r="Q50" s="83">
        <v>8</v>
      </c>
      <c r="R50" s="84">
        <f>SUM(R46:R49)/4</f>
        <v>42.385000000000005</v>
      </c>
      <c r="S50" s="83">
        <f>SUM(S46:S49)/4</f>
        <v>334</v>
      </c>
      <c r="T50" s="85"/>
      <c r="U50" s="88"/>
      <c r="V50" s="84">
        <f>SUM(V46:V49)/4</f>
        <v>67.754999999999995</v>
      </c>
      <c r="W50" s="82">
        <v>6</v>
      </c>
      <c r="X50" s="83">
        <f t="shared" si="4"/>
        <v>50.75</v>
      </c>
    </row>
    <row r="51" spans="1:25" x14ac:dyDescent="0.25">
      <c r="A51" s="17">
        <v>5</v>
      </c>
      <c r="B51" s="355" t="s">
        <v>136</v>
      </c>
      <c r="C51" s="387">
        <v>7.47</v>
      </c>
      <c r="D51" s="12">
        <f t="shared" ref="D51:D60" si="5">C51*100/AVERAGE($C$46:$C$49)</f>
        <v>105.137227304715</v>
      </c>
      <c r="E51" s="11">
        <v>10</v>
      </c>
      <c r="F51" s="33">
        <v>8</v>
      </c>
      <c r="G51" s="33">
        <v>9</v>
      </c>
      <c r="H51" s="11">
        <v>87</v>
      </c>
      <c r="I51" s="11">
        <v>216</v>
      </c>
      <c r="J51" s="12">
        <v>708.5</v>
      </c>
      <c r="K51" s="11">
        <v>2</v>
      </c>
      <c r="L51" s="14">
        <v>10.37</v>
      </c>
      <c r="M51" s="11">
        <v>4</v>
      </c>
      <c r="N51" s="14">
        <v>38</v>
      </c>
      <c r="O51" s="11">
        <v>4</v>
      </c>
      <c r="P51" s="14">
        <v>18.87</v>
      </c>
      <c r="Q51" s="11">
        <v>3</v>
      </c>
      <c r="R51" s="14">
        <v>24.36</v>
      </c>
      <c r="S51" s="18">
        <v>241</v>
      </c>
      <c r="T51" s="18" t="s">
        <v>149</v>
      </c>
      <c r="U51" s="18" t="s">
        <v>40</v>
      </c>
      <c r="V51" s="14">
        <v>68.45</v>
      </c>
      <c r="W51" s="11">
        <v>7</v>
      </c>
      <c r="X51" s="11">
        <f t="shared" si="4"/>
        <v>38</v>
      </c>
    </row>
    <row r="52" spans="1:25" x14ac:dyDescent="0.25">
      <c r="A52" s="17">
        <v>6</v>
      </c>
      <c r="B52" s="9" t="s">
        <v>138</v>
      </c>
      <c r="C52" s="387">
        <v>7.82</v>
      </c>
      <c r="D52" s="12">
        <f t="shared" si="5"/>
        <v>110.06333567909924</v>
      </c>
      <c r="E52" s="11">
        <v>12</v>
      </c>
      <c r="F52" s="33">
        <v>8</v>
      </c>
      <c r="G52" s="33">
        <v>9</v>
      </c>
      <c r="H52" s="11">
        <v>86</v>
      </c>
      <c r="I52" s="11">
        <v>215</v>
      </c>
      <c r="J52" s="12">
        <v>709.5</v>
      </c>
      <c r="K52" s="11">
        <v>3</v>
      </c>
      <c r="L52" s="14">
        <v>10.82</v>
      </c>
      <c r="M52" s="11">
        <v>4</v>
      </c>
      <c r="N52" s="14">
        <v>40</v>
      </c>
      <c r="O52" s="11">
        <v>5</v>
      </c>
      <c r="P52" s="14">
        <v>20.32</v>
      </c>
      <c r="Q52" s="11">
        <v>4</v>
      </c>
      <c r="R52" s="14">
        <v>26.78</v>
      </c>
      <c r="S52" s="18">
        <v>261</v>
      </c>
      <c r="T52" s="18" t="s">
        <v>149</v>
      </c>
      <c r="U52" s="18" t="s">
        <v>40</v>
      </c>
      <c r="V52" s="14">
        <v>68.75</v>
      </c>
      <c r="W52" s="11">
        <v>7</v>
      </c>
      <c r="X52" s="11">
        <f t="shared" si="4"/>
        <v>43</v>
      </c>
    </row>
    <row r="53" spans="1:25" x14ac:dyDescent="0.25">
      <c r="A53" s="17">
        <v>7</v>
      </c>
      <c r="B53" s="9" t="s">
        <v>139</v>
      </c>
      <c r="C53" s="387">
        <v>9.0500000000000007</v>
      </c>
      <c r="D53" s="12">
        <f t="shared" si="5"/>
        <v>127.375087966221</v>
      </c>
      <c r="E53" s="11">
        <v>16</v>
      </c>
      <c r="F53" s="33">
        <v>8</v>
      </c>
      <c r="G53" s="33">
        <v>9</v>
      </c>
      <c r="H53" s="11">
        <v>84</v>
      </c>
      <c r="I53" s="11">
        <v>216</v>
      </c>
      <c r="J53" s="12">
        <v>795.4</v>
      </c>
      <c r="K53" s="11">
        <v>8</v>
      </c>
      <c r="L53" s="14">
        <v>10.42</v>
      </c>
      <c r="M53" s="11">
        <v>4</v>
      </c>
      <c r="N53" s="14">
        <v>41</v>
      </c>
      <c r="O53" s="11">
        <v>5</v>
      </c>
      <c r="P53" s="14">
        <v>19.93</v>
      </c>
      <c r="Q53" s="11">
        <v>4</v>
      </c>
      <c r="R53" s="14">
        <v>24.39</v>
      </c>
      <c r="S53" s="18">
        <v>272</v>
      </c>
      <c r="T53" s="18" t="s">
        <v>41</v>
      </c>
      <c r="U53" s="18" t="s">
        <v>40</v>
      </c>
      <c r="V53" s="14">
        <v>71.180000000000007</v>
      </c>
      <c r="W53" s="11">
        <v>9</v>
      </c>
      <c r="X53" s="11">
        <f t="shared" si="4"/>
        <v>54</v>
      </c>
    </row>
    <row r="54" spans="1:25" x14ac:dyDescent="0.25">
      <c r="A54" s="17">
        <v>8</v>
      </c>
      <c r="B54" s="9" t="s">
        <v>140</v>
      </c>
      <c r="C54" s="387">
        <v>7.97</v>
      </c>
      <c r="D54" s="12">
        <f t="shared" si="5"/>
        <v>112.17452498240677</v>
      </c>
      <c r="E54" s="11">
        <v>12</v>
      </c>
      <c r="F54" s="33">
        <v>9</v>
      </c>
      <c r="G54" s="33">
        <v>9</v>
      </c>
      <c r="H54" s="11">
        <v>83</v>
      </c>
      <c r="I54" s="11">
        <v>216</v>
      </c>
      <c r="J54" s="12">
        <v>751.7</v>
      </c>
      <c r="K54" s="11">
        <v>6</v>
      </c>
      <c r="L54" s="14">
        <v>12.22</v>
      </c>
      <c r="M54" s="11">
        <v>6</v>
      </c>
      <c r="N54" s="14">
        <v>45</v>
      </c>
      <c r="O54" s="11">
        <v>6</v>
      </c>
      <c r="P54" s="14">
        <v>25.25</v>
      </c>
      <c r="Q54" s="11">
        <v>8</v>
      </c>
      <c r="R54" s="14">
        <v>34.049999999999997</v>
      </c>
      <c r="S54" s="18">
        <v>237</v>
      </c>
      <c r="T54" s="18" t="s">
        <v>149</v>
      </c>
      <c r="U54" s="18" t="s">
        <v>40</v>
      </c>
      <c r="V54" s="14">
        <v>68.92</v>
      </c>
      <c r="W54" s="11">
        <v>7</v>
      </c>
      <c r="X54" s="11">
        <f t="shared" si="4"/>
        <v>54</v>
      </c>
    </row>
    <row r="55" spans="1:25" x14ac:dyDescent="0.25">
      <c r="A55" s="17">
        <v>9</v>
      </c>
      <c r="B55" s="9" t="s">
        <v>141</v>
      </c>
      <c r="C55" s="387">
        <v>7.88</v>
      </c>
      <c r="D55" s="12">
        <f t="shared" si="5"/>
        <v>110.90781140042225</v>
      </c>
      <c r="E55" s="11">
        <v>12</v>
      </c>
      <c r="F55" s="33">
        <v>9</v>
      </c>
      <c r="G55" s="33">
        <v>9</v>
      </c>
      <c r="H55" s="11">
        <v>85</v>
      </c>
      <c r="I55" s="11">
        <v>216</v>
      </c>
      <c r="J55" s="12">
        <v>736.2</v>
      </c>
      <c r="K55" s="11">
        <v>5</v>
      </c>
      <c r="L55" s="14">
        <v>11.31</v>
      </c>
      <c r="M55" s="11">
        <v>5</v>
      </c>
      <c r="N55" s="14">
        <v>46</v>
      </c>
      <c r="O55" s="11">
        <v>6</v>
      </c>
      <c r="P55" s="14">
        <v>22.4</v>
      </c>
      <c r="Q55" s="11">
        <v>5</v>
      </c>
      <c r="R55" s="14">
        <v>26.64</v>
      </c>
      <c r="S55" s="18">
        <v>325</v>
      </c>
      <c r="T55" s="18" t="s">
        <v>149</v>
      </c>
      <c r="U55" s="18" t="s">
        <v>40</v>
      </c>
      <c r="V55" s="14">
        <v>69.75</v>
      </c>
      <c r="W55" s="11">
        <v>8</v>
      </c>
      <c r="X55" s="11">
        <f t="shared" si="4"/>
        <v>50</v>
      </c>
    </row>
    <row r="56" spans="1:25" x14ac:dyDescent="0.25">
      <c r="A56" s="17">
        <v>10</v>
      </c>
      <c r="B56" s="9" t="s">
        <v>142</v>
      </c>
      <c r="C56" s="387">
        <v>8.8800000000000008</v>
      </c>
      <c r="D56" s="12">
        <f t="shared" si="5"/>
        <v>124.9824067558058</v>
      </c>
      <c r="E56" s="11">
        <v>14</v>
      </c>
      <c r="F56" s="33">
        <v>9</v>
      </c>
      <c r="G56" s="33">
        <v>9</v>
      </c>
      <c r="H56" s="11">
        <v>83</v>
      </c>
      <c r="I56" s="11">
        <v>216</v>
      </c>
      <c r="J56" s="12">
        <v>753.6</v>
      </c>
      <c r="K56" s="11">
        <v>6</v>
      </c>
      <c r="L56" s="14">
        <v>11.37</v>
      </c>
      <c r="M56" s="11">
        <v>5</v>
      </c>
      <c r="N56" s="14">
        <v>41</v>
      </c>
      <c r="O56" s="11">
        <v>5</v>
      </c>
      <c r="P56" s="14">
        <v>21.98</v>
      </c>
      <c r="Q56" s="11">
        <v>4</v>
      </c>
      <c r="R56" s="14">
        <v>29.28</v>
      </c>
      <c r="S56" s="18">
        <v>297</v>
      </c>
      <c r="T56" s="18" t="s">
        <v>149</v>
      </c>
      <c r="U56" s="18" t="s">
        <v>40</v>
      </c>
      <c r="V56" s="14">
        <v>68.87</v>
      </c>
      <c r="W56" s="11">
        <v>7</v>
      </c>
      <c r="X56" s="11">
        <f t="shared" si="4"/>
        <v>50</v>
      </c>
    </row>
    <row r="57" spans="1:25" x14ac:dyDescent="0.25">
      <c r="A57" s="17">
        <v>11</v>
      </c>
      <c r="B57" s="9" t="s">
        <v>143</v>
      </c>
      <c r="C57" s="387">
        <v>8.85</v>
      </c>
      <c r="D57" s="12">
        <f t="shared" si="5"/>
        <v>124.56016889514427</v>
      </c>
      <c r="E57" s="11">
        <v>14</v>
      </c>
      <c r="F57" s="33">
        <v>8</v>
      </c>
      <c r="G57" s="33">
        <v>9</v>
      </c>
      <c r="H57" s="11">
        <v>82</v>
      </c>
      <c r="I57" s="11">
        <v>216</v>
      </c>
      <c r="J57" s="12">
        <v>753.1</v>
      </c>
      <c r="K57" s="11">
        <v>6</v>
      </c>
      <c r="L57" s="14">
        <v>10.85</v>
      </c>
      <c r="M57" s="11">
        <v>4</v>
      </c>
      <c r="N57" s="14">
        <v>40</v>
      </c>
      <c r="O57" s="11">
        <v>5</v>
      </c>
      <c r="P57" s="14">
        <v>20.43</v>
      </c>
      <c r="Q57" s="11">
        <v>4</v>
      </c>
      <c r="R57" s="14">
        <v>22.32</v>
      </c>
      <c r="S57" s="18">
        <v>348</v>
      </c>
      <c r="T57" s="18" t="s">
        <v>149</v>
      </c>
      <c r="U57" s="18" t="s">
        <v>40</v>
      </c>
      <c r="V57" s="14">
        <v>68.44</v>
      </c>
      <c r="W57" s="11">
        <v>6</v>
      </c>
      <c r="X57" s="11">
        <f t="shared" si="4"/>
        <v>47</v>
      </c>
    </row>
    <row r="58" spans="1:25" x14ac:dyDescent="0.25">
      <c r="A58" s="17">
        <v>12</v>
      </c>
      <c r="B58" s="9" t="s">
        <v>144</v>
      </c>
      <c r="C58" s="387">
        <v>9.1199999999999992</v>
      </c>
      <c r="D58" s="12">
        <f t="shared" si="5"/>
        <v>128.36030964109781</v>
      </c>
      <c r="E58" s="11">
        <v>16</v>
      </c>
      <c r="F58" s="33">
        <v>8</v>
      </c>
      <c r="G58" s="33">
        <v>9</v>
      </c>
      <c r="H58" s="11">
        <v>85</v>
      </c>
      <c r="I58" s="11">
        <v>216</v>
      </c>
      <c r="J58" s="12">
        <v>771.1</v>
      </c>
      <c r="K58" s="11">
        <v>7</v>
      </c>
      <c r="L58" s="14">
        <v>11.41</v>
      </c>
      <c r="M58" s="11">
        <v>5</v>
      </c>
      <c r="N58" s="14">
        <v>51</v>
      </c>
      <c r="O58" s="11">
        <v>8</v>
      </c>
      <c r="P58" s="14">
        <v>22.39</v>
      </c>
      <c r="Q58" s="11">
        <v>4</v>
      </c>
      <c r="R58" s="14">
        <v>30.35</v>
      </c>
      <c r="S58" s="18">
        <v>321</v>
      </c>
      <c r="T58" s="18" t="s">
        <v>149</v>
      </c>
      <c r="U58" s="18" t="s">
        <v>40</v>
      </c>
      <c r="V58" s="14">
        <v>69.92</v>
      </c>
      <c r="W58" s="11">
        <v>7</v>
      </c>
      <c r="X58" s="11">
        <f t="shared" si="4"/>
        <v>55</v>
      </c>
    </row>
    <row r="59" spans="1:25" x14ac:dyDescent="0.25">
      <c r="A59" s="17">
        <v>13</v>
      </c>
      <c r="B59" s="9" t="s">
        <v>145</v>
      </c>
      <c r="C59" s="387">
        <v>9.43</v>
      </c>
      <c r="D59" s="12">
        <f t="shared" si="5"/>
        <v>132.72343420126671</v>
      </c>
      <c r="E59" s="11">
        <v>16</v>
      </c>
      <c r="F59" s="33">
        <v>7</v>
      </c>
      <c r="G59" s="33">
        <v>9</v>
      </c>
      <c r="H59" s="11">
        <v>84</v>
      </c>
      <c r="I59" s="11">
        <v>216</v>
      </c>
      <c r="J59" s="12">
        <v>724.4</v>
      </c>
      <c r="K59" s="11">
        <v>4</v>
      </c>
      <c r="L59" s="14">
        <v>11.74</v>
      </c>
      <c r="M59" s="11">
        <v>5</v>
      </c>
      <c r="N59" s="14">
        <v>42</v>
      </c>
      <c r="O59" s="11">
        <v>5</v>
      </c>
      <c r="P59" s="14">
        <v>22.86</v>
      </c>
      <c r="Q59" s="11">
        <v>4</v>
      </c>
      <c r="R59" s="14">
        <v>30.84</v>
      </c>
      <c r="S59" s="18">
        <v>251</v>
      </c>
      <c r="T59" s="18" t="s">
        <v>149</v>
      </c>
      <c r="U59" s="18" t="s">
        <v>40</v>
      </c>
      <c r="V59" s="14">
        <v>68.11</v>
      </c>
      <c r="W59" s="11">
        <v>6</v>
      </c>
      <c r="X59" s="11">
        <f t="shared" si="4"/>
        <v>47</v>
      </c>
    </row>
    <row r="60" spans="1:25" x14ac:dyDescent="0.25">
      <c r="A60" s="17">
        <v>14</v>
      </c>
      <c r="B60" s="9" t="s">
        <v>146</v>
      </c>
      <c r="C60" s="387">
        <v>8.36</v>
      </c>
      <c r="D60" s="12">
        <f t="shared" si="5"/>
        <v>117.66361717100634</v>
      </c>
      <c r="E60" s="11">
        <v>14</v>
      </c>
      <c r="F60" s="33">
        <v>9</v>
      </c>
      <c r="G60" s="33">
        <v>9</v>
      </c>
      <c r="H60" s="11">
        <v>89</v>
      </c>
      <c r="I60" s="11">
        <v>216</v>
      </c>
      <c r="J60" s="12">
        <v>759.5</v>
      </c>
      <c r="K60" s="11">
        <v>6</v>
      </c>
      <c r="L60" s="14">
        <v>11.35</v>
      </c>
      <c r="M60" s="11">
        <v>5</v>
      </c>
      <c r="N60" s="14">
        <v>40</v>
      </c>
      <c r="O60" s="11">
        <v>5</v>
      </c>
      <c r="P60" s="14">
        <v>22.19</v>
      </c>
      <c r="Q60" s="11">
        <v>4</v>
      </c>
      <c r="R60" s="14">
        <v>29.54</v>
      </c>
      <c r="S60" s="18">
        <v>266</v>
      </c>
      <c r="T60" s="18" t="s">
        <v>149</v>
      </c>
      <c r="U60" s="18" t="s">
        <v>40</v>
      </c>
      <c r="V60" s="14">
        <v>69.790000000000006</v>
      </c>
      <c r="W60" s="11">
        <v>8</v>
      </c>
      <c r="X60" s="11">
        <f t="shared" si="4"/>
        <v>51</v>
      </c>
    </row>
    <row r="62" spans="1:25" x14ac:dyDescent="0.25">
      <c r="A62" s="16" t="s">
        <v>42</v>
      </c>
    </row>
    <row r="63" spans="1:25" x14ac:dyDescent="0.25">
      <c r="A63" s="65">
        <v>1</v>
      </c>
      <c r="B63" s="57" t="s">
        <v>128</v>
      </c>
      <c r="C63" s="385">
        <f>SUM(C12+C29+C46)/3</f>
        <v>7.3566666666666665</v>
      </c>
      <c r="D63" s="58">
        <v>100</v>
      </c>
      <c r="E63" s="58">
        <v>10</v>
      </c>
      <c r="F63" s="64">
        <f t="shared" ref="F63:J66" si="6">SUM(F12+F29+F46)/3</f>
        <v>8.6666666666666661</v>
      </c>
      <c r="G63" s="203">
        <f t="shared" si="6"/>
        <v>8.3333333333333339</v>
      </c>
      <c r="H63" s="62">
        <f t="shared" si="6"/>
        <v>90.666666666666671</v>
      </c>
      <c r="I63" s="63">
        <f t="shared" si="6"/>
        <v>216</v>
      </c>
      <c r="J63" s="62">
        <f t="shared" si="6"/>
        <v>759.63333333333333</v>
      </c>
      <c r="K63" s="58">
        <v>6</v>
      </c>
      <c r="L63" s="61">
        <f>SUM(L12+L29+L46)/3</f>
        <v>12.469999999999999</v>
      </c>
      <c r="M63" s="58">
        <v>6</v>
      </c>
      <c r="N63" s="61">
        <f>SUM(N12+N29+N46)/3</f>
        <v>46.5</v>
      </c>
      <c r="O63" s="58">
        <v>6</v>
      </c>
      <c r="P63" s="61">
        <f>SUM(P12+P29+P46)/3</f>
        <v>25.026666666666667</v>
      </c>
      <c r="Q63" s="58">
        <v>7</v>
      </c>
      <c r="R63" s="61">
        <f t="shared" ref="R63:S66" si="7">SUM(R12+R29+R46)/3</f>
        <v>38.92</v>
      </c>
      <c r="S63" s="62">
        <f t="shared" si="7"/>
        <v>387.66666666666669</v>
      </c>
      <c r="T63" s="62"/>
      <c r="U63" s="62"/>
      <c r="V63" s="61">
        <f>SUM(V12+V29+V46)/3</f>
        <v>68.063333333333333</v>
      </c>
      <c r="W63" s="58">
        <v>6</v>
      </c>
      <c r="X63" s="62">
        <f t="shared" ref="X63:X77" si="8">SUM(E63+F63+K63+M63+O63+Q63+W63)</f>
        <v>49.666666666666664</v>
      </c>
      <c r="Y63" s="19"/>
    </row>
    <row r="64" spans="1:25" x14ac:dyDescent="0.25">
      <c r="A64" s="65">
        <v>2</v>
      </c>
      <c r="B64" s="57" t="s">
        <v>130</v>
      </c>
      <c r="C64" s="385">
        <f>SUM(C13+C30+C47)/3</f>
        <v>7.2233333333333336</v>
      </c>
      <c r="D64" s="58">
        <v>100</v>
      </c>
      <c r="E64" s="58">
        <v>10</v>
      </c>
      <c r="F64" s="64">
        <f t="shared" si="6"/>
        <v>8.6666666666666661</v>
      </c>
      <c r="G64" s="203">
        <f t="shared" si="6"/>
        <v>8.6666666666666661</v>
      </c>
      <c r="H64" s="62">
        <f t="shared" si="6"/>
        <v>92.333333333333329</v>
      </c>
      <c r="I64" s="63">
        <f t="shared" si="6"/>
        <v>216</v>
      </c>
      <c r="J64" s="62">
        <f t="shared" si="6"/>
        <v>774.56666666666661</v>
      </c>
      <c r="K64" s="58">
        <v>7</v>
      </c>
      <c r="L64" s="61">
        <f>SUM(L13+L30+L47)/3</f>
        <v>12.793333333333331</v>
      </c>
      <c r="M64" s="58">
        <v>6</v>
      </c>
      <c r="N64" s="61">
        <f>SUM(N13+N30+N47)/3</f>
        <v>42.866666666666667</v>
      </c>
      <c r="O64" s="58">
        <v>5</v>
      </c>
      <c r="P64" s="61">
        <f>SUM(P13+P30+P47)/3</f>
        <v>26.06</v>
      </c>
      <c r="Q64" s="58">
        <v>8</v>
      </c>
      <c r="R64" s="61">
        <f t="shared" si="7"/>
        <v>42.79</v>
      </c>
      <c r="S64" s="62">
        <f t="shared" si="7"/>
        <v>355.66666666666669</v>
      </c>
      <c r="T64" s="62"/>
      <c r="U64" s="62"/>
      <c r="V64" s="61">
        <f>SUM(V13+V30+V47)/3</f>
        <v>67.573333333333338</v>
      </c>
      <c r="W64" s="58">
        <v>5</v>
      </c>
      <c r="X64" s="62">
        <f t="shared" si="8"/>
        <v>49.666666666666664</v>
      </c>
    </row>
    <row r="65" spans="1:24" x14ac:dyDescent="0.25">
      <c r="A65" s="65">
        <v>3</v>
      </c>
      <c r="B65" s="57" t="s">
        <v>131</v>
      </c>
      <c r="C65" s="385">
        <f>SUM(C14+C31+C48)/3</f>
        <v>5.43</v>
      </c>
      <c r="D65" s="58">
        <v>100</v>
      </c>
      <c r="E65" s="58">
        <v>10</v>
      </c>
      <c r="F65" s="64">
        <f t="shared" si="6"/>
        <v>8.6666666666666661</v>
      </c>
      <c r="G65" s="203">
        <f t="shared" si="6"/>
        <v>9</v>
      </c>
      <c r="H65" s="62">
        <f t="shared" si="6"/>
        <v>81.333333333333329</v>
      </c>
      <c r="I65" s="63">
        <f t="shared" si="6"/>
        <v>211.66666666666666</v>
      </c>
      <c r="J65" s="62">
        <f t="shared" si="6"/>
        <v>738.16666666666663</v>
      </c>
      <c r="K65" s="58">
        <v>5</v>
      </c>
      <c r="L65" s="61">
        <f>SUM(L14+L31+L48)/3</f>
        <v>15.733333333333333</v>
      </c>
      <c r="M65" s="58">
        <v>8</v>
      </c>
      <c r="N65" s="61">
        <f>SUM(N14+N31+N48)/3</f>
        <v>39.300000000000004</v>
      </c>
      <c r="O65" s="58">
        <v>5</v>
      </c>
      <c r="P65" s="61">
        <f>SUM(P14+P31+P48)/3</f>
        <v>32.633333333333333</v>
      </c>
      <c r="Q65" s="58">
        <v>9</v>
      </c>
      <c r="R65" s="61">
        <f t="shared" si="7"/>
        <v>59.856666666666662</v>
      </c>
      <c r="S65" s="62">
        <f t="shared" si="7"/>
        <v>273.66666666666669</v>
      </c>
      <c r="T65" s="62"/>
      <c r="U65" s="62"/>
      <c r="V65" s="61">
        <f>SUM(V14+V31+V48)/3</f>
        <v>63.766666666666673</v>
      </c>
      <c r="W65" s="58">
        <v>1</v>
      </c>
      <c r="X65" s="62">
        <f t="shared" si="8"/>
        <v>46.666666666666664</v>
      </c>
    </row>
    <row r="66" spans="1:24" x14ac:dyDescent="0.25">
      <c r="A66" s="65">
        <v>4</v>
      </c>
      <c r="B66" s="57" t="s">
        <v>133</v>
      </c>
      <c r="C66" s="385">
        <f>SUM(C15+C32+C49)/3</f>
        <v>6.77</v>
      </c>
      <c r="D66" s="58">
        <v>100</v>
      </c>
      <c r="E66" s="58">
        <v>10</v>
      </c>
      <c r="F66" s="64">
        <f t="shared" si="6"/>
        <v>8.3333333333333339</v>
      </c>
      <c r="G66" s="203">
        <f t="shared" si="6"/>
        <v>8.3333333333333339</v>
      </c>
      <c r="H66" s="62">
        <f t="shared" si="6"/>
        <v>99</v>
      </c>
      <c r="I66" s="63">
        <f t="shared" si="6"/>
        <v>213</v>
      </c>
      <c r="J66" s="62">
        <f t="shared" si="6"/>
        <v>752</v>
      </c>
      <c r="K66" s="58">
        <v>6</v>
      </c>
      <c r="L66" s="61">
        <f>SUM(L15+L32+L49)/3</f>
        <v>13.160000000000002</v>
      </c>
      <c r="M66" s="58">
        <v>7</v>
      </c>
      <c r="N66" s="61">
        <f>SUM(N15+N32+N49)/3</f>
        <v>47.1</v>
      </c>
      <c r="O66" s="58">
        <v>7</v>
      </c>
      <c r="P66" s="61">
        <f>SUM(P15+P32+P49)/3</f>
        <v>26.893333333333331</v>
      </c>
      <c r="Q66" s="58">
        <v>8</v>
      </c>
      <c r="R66" s="61">
        <f t="shared" si="7"/>
        <v>42.440000000000005</v>
      </c>
      <c r="S66" s="62">
        <f t="shared" si="7"/>
        <v>252</v>
      </c>
      <c r="T66" s="62"/>
      <c r="U66" s="62"/>
      <c r="V66" s="61">
        <f>SUM(V15+V32+V49)/3</f>
        <v>67.826666666666668</v>
      </c>
      <c r="W66" s="58">
        <v>6</v>
      </c>
      <c r="X66" s="62">
        <f t="shared" si="8"/>
        <v>52.333333333333336</v>
      </c>
    </row>
    <row r="67" spans="1:24" x14ac:dyDescent="0.25">
      <c r="A67" s="79"/>
      <c r="B67" s="80" t="s">
        <v>135</v>
      </c>
      <c r="C67" s="386">
        <f>SUM(C63:C66)/4</f>
        <v>6.6949999999999994</v>
      </c>
      <c r="D67" s="82">
        <v>100</v>
      </c>
      <c r="E67" s="82">
        <v>10</v>
      </c>
      <c r="F67" s="202">
        <f>SUM(F63:F66)/4</f>
        <v>8.5833333333333339</v>
      </c>
      <c r="G67" s="202">
        <f>SUM(G63:G66)/4</f>
        <v>8.5833333333333339</v>
      </c>
      <c r="H67" s="83">
        <f>SUM(H63:H66)/4</f>
        <v>90.833333333333329</v>
      </c>
      <c r="I67" s="83">
        <f>SUM(I63:I66)/4</f>
        <v>214.16666666666666</v>
      </c>
      <c r="J67" s="83">
        <f>SUM(J63:J66)/4</f>
        <v>756.09166666666658</v>
      </c>
      <c r="K67" s="82">
        <v>6</v>
      </c>
      <c r="L67" s="84">
        <f>SUM(L63:L66)/4</f>
        <v>13.539166666666667</v>
      </c>
      <c r="M67" s="82">
        <v>7</v>
      </c>
      <c r="N67" s="84">
        <f>SUM(N63:N66)/4</f>
        <v>43.94166666666667</v>
      </c>
      <c r="O67" s="82">
        <v>6</v>
      </c>
      <c r="P67" s="84">
        <f>SUM(P63:P66)/4</f>
        <v>27.653333333333332</v>
      </c>
      <c r="Q67" s="82">
        <v>8</v>
      </c>
      <c r="R67" s="84">
        <f>SUM(R63:R66)/4</f>
        <v>46.001666666666665</v>
      </c>
      <c r="S67" s="83">
        <f>SUM(S63:S66)/4</f>
        <v>317.25</v>
      </c>
      <c r="T67" s="83"/>
      <c r="U67" s="83"/>
      <c r="V67" s="84">
        <f>SUM(V63:V66)/4</f>
        <v>66.807500000000005</v>
      </c>
      <c r="W67" s="82">
        <v>4</v>
      </c>
      <c r="X67" s="83">
        <f t="shared" si="8"/>
        <v>49.583333333333336</v>
      </c>
    </row>
    <row r="68" spans="1:24" x14ac:dyDescent="0.25">
      <c r="A68" s="17">
        <v>5</v>
      </c>
      <c r="B68" s="9" t="s">
        <v>136</v>
      </c>
      <c r="C68" s="387">
        <f t="shared" ref="C68:C77" si="9">(C17+C34+C51)/3</f>
        <v>7.5066666666666668</v>
      </c>
      <c r="D68" s="12">
        <f t="shared" ref="D68:D77" si="10">C68*100/AVERAGE($C$63:$C$66)</f>
        <v>112.12347523027135</v>
      </c>
      <c r="E68" s="11">
        <v>12</v>
      </c>
      <c r="F68" s="214">
        <f t="shared" ref="F68:J77" si="11">SUM(F17+F34+F51)/3</f>
        <v>8.6666666666666661</v>
      </c>
      <c r="G68" s="214">
        <f t="shared" si="11"/>
        <v>9</v>
      </c>
      <c r="H68" s="215">
        <f t="shared" si="11"/>
        <v>87</v>
      </c>
      <c r="I68" s="215">
        <f t="shared" si="11"/>
        <v>216.66666666666666</v>
      </c>
      <c r="J68" s="215">
        <f t="shared" si="11"/>
        <v>693.63333333333333</v>
      </c>
      <c r="K68" s="211">
        <v>2</v>
      </c>
      <c r="L68" s="218">
        <f t="shared" ref="L68:L77" si="12">SUM(L17+L34+L51)/3</f>
        <v>11.663333333333332</v>
      </c>
      <c r="M68" s="211">
        <v>5</v>
      </c>
      <c r="N68" s="218">
        <f t="shared" ref="N68:N77" si="13">SUM(N17+N34+N51)/3</f>
        <v>36.166666666666664</v>
      </c>
      <c r="O68" s="211">
        <v>4</v>
      </c>
      <c r="P68" s="218">
        <f t="shared" ref="P68:P77" si="14">SUM(P17+P34+P51)/3</f>
        <v>21.650000000000002</v>
      </c>
      <c r="Q68" s="211">
        <v>4</v>
      </c>
      <c r="R68" s="218">
        <f t="shared" ref="R68:S77" si="15">SUM(R17+R34+R51)/3</f>
        <v>31.673333333333332</v>
      </c>
      <c r="S68" s="215">
        <f t="shared" si="15"/>
        <v>255.33333333333334</v>
      </c>
      <c r="T68" s="212"/>
      <c r="U68" s="212"/>
      <c r="V68" s="218">
        <f t="shared" ref="V68:V77" si="16">SUM(V17+V34+V51)/3</f>
        <v>66.803333333333327</v>
      </c>
      <c r="W68" s="11">
        <v>4</v>
      </c>
      <c r="X68" s="12">
        <f t="shared" si="8"/>
        <v>39.666666666666664</v>
      </c>
    </row>
    <row r="69" spans="1:24" x14ac:dyDescent="0.25">
      <c r="A69" s="17">
        <v>6</v>
      </c>
      <c r="B69" s="9" t="s">
        <v>138</v>
      </c>
      <c r="C69" s="387">
        <f t="shared" si="9"/>
        <v>7.5166666666666666</v>
      </c>
      <c r="D69" s="12">
        <f t="shared" si="10"/>
        <v>112.27284042818025</v>
      </c>
      <c r="E69" s="11">
        <v>12</v>
      </c>
      <c r="F69" s="214">
        <f t="shared" si="11"/>
        <v>8.6666666666666661</v>
      </c>
      <c r="G69" s="214">
        <f t="shared" si="11"/>
        <v>8.6666666666666661</v>
      </c>
      <c r="H69" s="215">
        <f t="shared" si="11"/>
        <v>91</v>
      </c>
      <c r="I69" s="215">
        <f t="shared" si="11"/>
        <v>216.66666666666666</v>
      </c>
      <c r="J69" s="215">
        <f t="shared" si="11"/>
        <v>687.4666666666667</v>
      </c>
      <c r="K69" s="211">
        <v>1</v>
      </c>
      <c r="L69" s="218">
        <f t="shared" si="12"/>
        <v>11.530000000000001</v>
      </c>
      <c r="M69" s="211">
        <v>5</v>
      </c>
      <c r="N69" s="218">
        <f t="shared" si="13"/>
        <v>38.5</v>
      </c>
      <c r="O69" s="211">
        <v>4</v>
      </c>
      <c r="P69" s="218">
        <f t="shared" si="14"/>
        <v>21.53</v>
      </c>
      <c r="Q69" s="211">
        <v>4</v>
      </c>
      <c r="R69" s="218">
        <f t="shared" si="15"/>
        <v>30.680000000000003</v>
      </c>
      <c r="S69" s="215">
        <f t="shared" si="15"/>
        <v>279</v>
      </c>
      <c r="T69" s="212"/>
      <c r="U69" s="212"/>
      <c r="V69" s="218">
        <f t="shared" si="16"/>
        <v>67.67</v>
      </c>
      <c r="W69" s="11">
        <v>5</v>
      </c>
      <c r="X69" s="12">
        <f t="shared" si="8"/>
        <v>39.666666666666664</v>
      </c>
    </row>
    <row r="70" spans="1:24" x14ac:dyDescent="0.25">
      <c r="A70" s="17">
        <v>7</v>
      </c>
      <c r="B70" s="9" t="s">
        <v>139</v>
      </c>
      <c r="C70" s="387">
        <f t="shared" si="9"/>
        <v>8.3600000000000012</v>
      </c>
      <c r="D70" s="12">
        <f t="shared" si="10"/>
        <v>124.86930545182975</v>
      </c>
      <c r="E70" s="11">
        <v>14</v>
      </c>
      <c r="F70" s="214">
        <f t="shared" si="11"/>
        <v>8.6666666666666661</v>
      </c>
      <c r="G70" s="214">
        <f t="shared" si="11"/>
        <v>8.6666666666666661</v>
      </c>
      <c r="H70" s="215">
        <f t="shared" si="11"/>
        <v>86.666666666666671</v>
      </c>
      <c r="I70" s="215">
        <f t="shared" si="11"/>
        <v>217</v>
      </c>
      <c r="J70" s="215">
        <f t="shared" si="11"/>
        <v>787.19999999999993</v>
      </c>
      <c r="K70" s="211">
        <v>8</v>
      </c>
      <c r="L70" s="218">
        <f t="shared" si="12"/>
        <v>11.409999999999998</v>
      </c>
      <c r="M70" s="211">
        <v>5</v>
      </c>
      <c r="N70" s="218">
        <f t="shared" si="13"/>
        <v>42.699999999999996</v>
      </c>
      <c r="O70" s="211">
        <v>5</v>
      </c>
      <c r="P70" s="218">
        <f t="shared" si="14"/>
        <v>22.183333333333334</v>
      </c>
      <c r="Q70" s="211">
        <v>5</v>
      </c>
      <c r="R70" s="218">
        <f t="shared" si="15"/>
        <v>30.293333333333333</v>
      </c>
      <c r="S70" s="215">
        <f t="shared" si="15"/>
        <v>252.66666666666666</v>
      </c>
      <c r="T70" s="212"/>
      <c r="U70" s="212"/>
      <c r="V70" s="218">
        <f t="shared" si="16"/>
        <v>69.62</v>
      </c>
      <c r="W70" s="11">
        <v>8</v>
      </c>
      <c r="X70" s="12">
        <f t="shared" si="8"/>
        <v>53.666666666666664</v>
      </c>
    </row>
    <row r="71" spans="1:24" x14ac:dyDescent="0.25">
      <c r="A71" s="17">
        <v>8</v>
      </c>
      <c r="B71" s="9" t="s">
        <v>140</v>
      </c>
      <c r="C71" s="387">
        <f t="shared" si="9"/>
        <v>7.876666666666666</v>
      </c>
      <c r="D71" s="12">
        <f t="shared" si="10"/>
        <v>117.64998755290019</v>
      </c>
      <c r="E71" s="11">
        <v>14</v>
      </c>
      <c r="F71" s="214">
        <f t="shared" si="11"/>
        <v>9</v>
      </c>
      <c r="G71" s="214">
        <f t="shared" si="11"/>
        <v>8.3333333333333339</v>
      </c>
      <c r="H71" s="215">
        <f t="shared" si="11"/>
        <v>84</v>
      </c>
      <c r="I71" s="215">
        <f t="shared" si="11"/>
        <v>217.33333333333334</v>
      </c>
      <c r="J71" s="215">
        <f t="shared" si="11"/>
        <v>757.73333333333323</v>
      </c>
      <c r="K71" s="211">
        <v>6</v>
      </c>
      <c r="L71" s="218">
        <f t="shared" si="12"/>
        <v>12.223333333333334</v>
      </c>
      <c r="M71" s="211">
        <v>6</v>
      </c>
      <c r="N71" s="218">
        <f t="shared" si="13"/>
        <v>44.533333333333331</v>
      </c>
      <c r="O71" s="211">
        <v>6</v>
      </c>
      <c r="P71" s="218">
        <f t="shared" si="14"/>
        <v>24.580000000000002</v>
      </c>
      <c r="Q71" s="211">
        <v>7</v>
      </c>
      <c r="R71" s="218">
        <f t="shared" si="15"/>
        <v>34.513333333333328</v>
      </c>
      <c r="S71" s="215">
        <f t="shared" si="15"/>
        <v>306.33333333333331</v>
      </c>
      <c r="T71" s="212"/>
      <c r="U71" s="212"/>
      <c r="V71" s="218">
        <f t="shared" si="16"/>
        <v>68.896666666666661</v>
      </c>
      <c r="W71" s="11">
        <v>7</v>
      </c>
      <c r="X71" s="12">
        <f t="shared" si="8"/>
        <v>55</v>
      </c>
    </row>
    <row r="72" spans="1:24" x14ac:dyDescent="0.25">
      <c r="A72" s="17">
        <v>9</v>
      </c>
      <c r="B72" s="9" t="s">
        <v>141</v>
      </c>
      <c r="C72" s="387">
        <f t="shared" si="9"/>
        <v>7.75</v>
      </c>
      <c r="D72" s="12">
        <f t="shared" si="10"/>
        <v>115.75802837938761</v>
      </c>
      <c r="E72" s="11">
        <v>14</v>
      </c>
      <c r="F72" s="214">
        <f t="shared" si="11"/>
        <v>9</v>
      </c>
      <c r="G72" s="214">
        <f t="shared" si="11"/>
        <v>8.6666666666666661</v>
      </c>
      <c r="H72" s="215">
        <f t="shared" si="11"/>
        <v>85</v>
      </c>
      <c r="I72" s="215">
        <f t="shared" si="11"/>
        <v>217.33333333333334</v>
      </c>
      <c r="J72" s="215">
        <f t="shared" si="11"/>
        <v>730</v>
      </c>
      <c r="K72" s="211">
        <v>5</v>
      </c>
      <c r="L72" s="218">
        <f t="shared" si="12"/>
        <v>11.96</v>
      </c>
      <c r="M72" s="211">
        <v>6</v>
      </c>
      <c r="N72" s="218">
        <f t="shared" si="13"/>
        <v>43.466666666666669</v>
      </c>
      <c r="O72" s="211">
        <v>6</v>
      </c>
      <c r="P72" s="218">
        <f t="shared" si="14"/>
        <v>23.556666666666661</v>
      </c>
      <c r="Q72" s="211">
        <v>7</v>
      </c>
      <c r="R72" s="218">
        <f t="shared" si="15"/>
        <v>31.846666666666668</v>
      </c>
      <c r="S72" s="215">
        <f t="shared" si="15"/>
        <v>338.33333333333331</v>
      </c>
      <c r="T72" s="212"/>
      <c r="U72" s="212"/>
      <c r="V72" s="218">
        <f t="shared" si="16"/>
        <v>68.933333333333337</v>
      </c>
      <c r="W72" s="11">
        <v>7</v>
      </c>
      <c r="X72" s="12">
        <f t="shared" si="8"/>
        <v>54</v>
      </c>
    </row>
    <row r="73" spans="1:24" x14ac:dyDescent="0.25">
      <c r="A73" s="17">
        <v>10</v>
      </c>
      <c r="B73" s="9" t="s">
        <v>142</v>
      </c>
      <c r="C73" s="387">
        <f t="shared" si="9"/>
        <v>8.2966666666666669</v>
      </c>
      <c r="D73" s="12">
        <f t="shared" si="10"/>
        <v>123.92332586507347</v>
      </c>
      <c r="E73" s="11">
        <v>16</v>
      </c>
      <c r="F73" s="214">
        <f t="shared" si="11"/>
        <v>9</v>
      </c>
      <c r="G73" s="214">
        <f t="shared" si="11"/>
        <v>9</v>
      </c>
      <c r="H73" s="215">
        <f t="shared" si="11"/>
        <v>85.666666666666671</v>
      </c>
      <c r="I73" s="215">
        <f t="shared" si="11"/>
        <v>217</v>
      </c>
      <c r="J73" s="215">
        <f t="shared" si="11"/>
        <v>746.9666666666667</v>
      </c>
      <c r="K73" s="211">
        <v>5</v>
      </c>
      <c r="L73" s="218">
        <f t="shared" si="12"/>
        <v>12.516666666666666</v>
      </c>
      <c r="M73" s="211">
        <v>6</v>
      </c>
      <c r="N73" s="218">
        <f t="shared" si="13"/>
        <v>40.1</v>
      </c>
      <c r="O73" s="211">
        <v>5</v>
      </c>
      <c r="P73" s="218">
        <f t="shared" si="14"/>
        <v>24.36</v>
      </c>
      <c r="Q73" s="211">
        <v>7</v>
      </c>
      <c r="R73" s="218">
        <f t="shared" si="15"/>
        <v>37.196666666666665</v>
      </c>
      <c r="S73" s="215">
        <f t="shared" si="15"/>
        <v>255.66666666666666</v>
      </c>
      <c r="T73" s="212"/>
      <c r="U73" s="212"/>
      <c r="V73" s="218">
        <f t="shared" si="16"/>
        <v>67.076666666666668</v>
      </c>
      <c r="W73" s="11">
        <v>5</v>
      </c>
      <c r="X73" s="12">
        <f t="shared" si="8"/>
        <v>53</v>
      </c>
    </row>
    <row r="74" spans="1:24" x14ac:dyDescent="0.25">
      <c r="A74" s="17">
        <v>11</v>
      </c>
      <c r="B74" s="9" t="s">
        <v>143</v>
      </c>
      <c r="C74" s="387">
        <f t="shared" si="9"/>
        <v>8.3766666666666669</v>
      </c>
      <c r="D74" s="12">
        <f t="shared" si="10"/>
        <v>125.11824744834456</v>
      </c>
      <c r="E74" s="11">
        <v>16</v>
      </c>
      <c r="F74" s="214">
        <f t="shared" si="11"/>
        <v>8.6666666666666661</v>
      </c>
      <c r="G74" s="214">
        <f t="shared" si="11"/>
        <v>7.333333333333333</v>
      </c>
      <c r="H74" s="215">
        <f t="shared" si="11"/>
        <v>84.666666666666671</v>
      </c>
      <c r="I74" s="215">
        <f t="shared" si="11"/>
        <v>217</v>
      </c>
      <c r="J74" s="215">
        <f t="shared" si="11"/>
        <v>752.4</v>
      </c>
      <c r="K74" s="211">
        <v>6</v>
      </c>
      <c r="L74" s="218">
        <f t="shared" si="12"/>
        <v>11.729999999999999</v>
      </c>
      <c r="M74" s="211">
        <v>5</v>
      </c>
      <c r="N74" s="218">
        <f t="shared" si="13"/>
        <v>39.93333333333333</v>
      </c>
      <c r="O74" s="211">
        <v>5</v>
      </c>
      <c r="P74" s="218">
        <f t="shared" si="14"/>
        <v>22.316666666666663</v>
      </c>
      <c r="Q74" s="211">
        <v>5</v>
      </c>
      <c r="R74" s="218">
        <f t="shared" si="15"/>
        <v>28.696666666666669</v>
      </c>
      <c r="S74" s="215">
        <f t="shared" si="15"/>
        <v>323.66666666666669</v>
      </c>
      <c r="T74" s="212"/>
      <c r="U74" s="212"/>
      <c r="V74" s="218">
        <f t="shared" si="16"/>
        <v>67.55</v>
      </c>
      <c r="W74" s="11">
        <v>5</v>
      </c>
      <c r="X74" s="12">
        <f t="shared" si="8"/>
        <v>50.666666666666664</v>
      </c>
    </row>
    <row r="75" spans="1:24" x14ac:dyDescent="0.25">
      <c r="A75" s="17">
        <v>12</v>
      </c>
      <c r="B75" s="9" t="s">
        <v>144</v>
      </c>
      <c r="C75" s="387">
        <f t="shared" si="9"/>
        <v>7.9933333333333323</v>
      </c>
      <c r="D75" s="12">
        <f t="shared" si="10"/>
        <v>119.39258152850385</v>
      </c>
      <c r="E75" s="11">
        <v>14</v>
      </c>
      <c r="F75" s="214">
        <f t="shared" si="11"/>
        <v>8.6666666666666661</v>
      </c>
      <c r="G75" s="214">
        <f t="shared" si="11"/>
        <v>8.3333333333333339</v>
      </c>
      <c r="H75" s="215">
        <f t="shared" si="11"/>
        <v>84</v>
      </c>
      <c r="I75" s="215">
        <f t="shared" si="11"/>
        <v>217</v>
      </c>
      <c r="J75" s="215">
        <f t="shared" si="11"/>
        <v>770.19999999999993</v>
      </c>
      <c r="K75" s="211">
        <v>6</v>
      </c>
      <c r="L75" s="218">
        <f t="shared" si="12"/>
        <v>12.333333333333334</v>
      </c>
      <c r="M75" s="211">
        <v>6</v>
      </c>
      <c r="N75" s="218">
        <f t="shared" si="13"/>
        <v>47.9</v>
      </c>
      <c r="O75" s="211">
        <v>7</v>
      </c>
      <c r="P75" s="218">
        <f t="shared" si="14"/>
        <v>24.560000000000002</v>
      </c>
      <c r="Q75" s="211">
        <v>7</v>
      </c>
      <c r="R75" s="218">
        <f t="shared" si="15"/>
        <v>37.986666666666672</v>
      </c>
      <c r="S75" s="215">
        <f t="shared" si="15"/>
        <v>282.33333333333331</v>
      </c>
      <c r="T75" s="212"/>
      <c r="U75" s="212"/>
      <c r="V75" s="218">
        <f t="shared" si="16"/>
        <v>68.790000000000006</v>
      </c>
      <c r="W75" s="11">
        <v>7</v>
      </c>
      <c r="X75" s="12">
        <f t="shared" si="8"/>
        <v>55.666666666666664</v>
      </c>
    </row>
    <row r="76" spans="1:24" x14ac:dyDescent="0.25">
      <c r="A76" s="17">
        <v>13</v>
      </c>
      <c r="B76" s="9" t="s">
        <v>145</v>
      </c>
      <c r="C76" s="387">
        <f t="shared" si="9"/>
        <v>8.4066666666666663</v>
      </c>
      <c r="D76" s="12">
        <f t="shared" si="10"/>
        <v>125.5663430420712</v>
      </c>
      <c r="E76" s="11">
        <v>16</v>
      </c>
      <c r="F76" s="214">
        <f t="shared" si="11"/>
        <v>8.3333333333333339</v>
      </c>
      <c r="G76" s="214">
        <f t="shared" si="11"/>
        <v>9</v>
      </c>
      <c r="H76" s="215">
        <f t="shared" si="11"/>
        <v>91</v>
      </c>
      <c r="I76" s="215">
        <f t="shared" si="11"/>
        <v>217</v>
      </c>
      <c r="J76" s="215">
        <f t="shared" si="11"/>
        <v>709.16666666666663</v>
      </c>
      <c r="K76" s="211">
        <v>2</v>
      </c>
      <c r="L76" s="218">
        <f t="shared" si="12"/>
        <v>11.74</v>
      </c>
      <c r="M76" s="211">
        <v>5</v>
      </c>
      <c r="N76" s="218">
        <f t="shared" si="13"/>
        <v>40.93333333333333</v>
      </c>
      <c r="O76" s="211">
        <v>5</v>
      </c>
      <c r="P76" s="218">
        <f t="shared" si="14"/>
        <v>22.203333333333333</v>
      </c>
      <c r="Q76" s="211">
        <v>5</v>
      </c>
      <c r="R76" s="218">
        <f t="shared" si="15"/>
        <v>31.026666666666667</v>
      </c>
      <c r="S76" s="215">
        <f t="shared" si="15"/>
        <v>265</v>
      </c>
      <c r="T76" s="212"/>
      <c r="U76" s="212"/>
      <c r="V76" s="218">
        <f t="shared" si="16"/>
        <v>68.023333333333326</v>
      </c>
      <c r="W76" s="11">
        <v>6</v>
      </c>
      <c r="X76" s="12">
        <f t="shared" si="8"/>
        <v>47.333333333333336</v>
      </c>
    </row>
    <row r="77" spans="1:24" x14ac:dyDescent="0.25">
      <c r="A77" s="17">
        <v>14</v>
      </c>
      <c r="B77" s="9" t="s">
        <v>146</v>
      </c>
      <c r="C77" s="387">
        <f t="shared" si="9"/>
        <v>8.1166666666666671</v>
      </c>
      <c r="D77" s="12">
        <f t="shared" si="10"/>
        <v>121.23475230271349</v>
      </c>
      <c r="E77" s="11">
        <v>14</v>
      </c>
      <c r="F77" s="214">
        <f t="shared" si="11"/>
        <v>9</v>
      </c>
      <c r="G77" s="214">
        <f t="shared" si="11"/>
        <v>9</v>
      </c>
      <c r="H77" s="215">
        <f t="shared" si="11"/>
        <v>93.333333333333329</v>
      </c>
      <c r="I77" s="215">
        <f t="shared" si="11"/>
        <v>217</v>
      </c>
      <c r="J77" s="215">
        <f t="shared" si="11"/>
        <v>748.16666666666663</v>
      </c>
      <c r="K77" s="211">
        <v>5</v>
      </c>
      <c r="L77" s="218">
        <f t="shared" si="12"/>
        <v>11.693333333333333</v>
      </c>
      <c r="M77" s="211">
        <v>5</v>
      </c>
      <c r="N77" s="218">
        <f t="shared" si="13"/>
        <v>39.43333333333333</v>
      </c>
      <c r="O77" s="211">
        <v>5</v>
      </c>
      <c r="P77" s="218">
        <f t="shared" si="14"/>
        <v>22.566666666666666</v>
      </c>
      <c r="Q77" s="211">
        <v>5</v>
      </c>
      <c r="R77" s="218">
        <f t="shared" si="15"/>
        <v>31.576666666666664</v>
      </c>
      <c r="S77" s="215">
        <f t="shared" si="15"/>
        <v>272.66666666666669</v>
      </c>
      <c r="T77" s="212"/>
      <c r="U77" s="212"/>
      <c r="V77" s="218">
        <f t="shared" si="16"/>
        <v>68.943333333333328</v>
      </c>
      <c r="W77" s="11">
        <v>7</v>
      </c>
      <c r="X77" s="12">
        <f t="shared" si="8"/>
        <v>50</v>
      </c>
    </row>
    <row r="78" spans="1:24" x14ac:dyDescent="0.25">
      <c r="F78" s="281"/>
      <c r="G78" s="282"/>
      <c r="H78" s="283"/>
      <c r="I78" s="282"/>
      <c r="J78" s="282"/>
      <c r="K78" s="282"/>
      <c r="L78" s="284"/>
      <c r="M78" s="282"/>
      <c r="N78" s="220"/>
      <c r="O78" s="220"/>
      <c r="P78" s="220"/>
      <c r="Q78" s="220"/>
      <c r="R78" s="220"/>
      <c r="S78" s="220"/>
      <c r="T78" s="220"/>
      <c r="U78" s="220"/>
      <c r="V78" s="220"/>
    </row>
    <row r="80" spans="1:24" x14ac:dyDescent="0.25">
      <c r="B80" s="390" t="s">
        <v>43</v>
      </c>
      <c r="C80" s="390"/>
      <c r="D80" s="390"/>
      <c r="E80" s="390"/>
      <c r="F80" s="390"/>
      <c r="G80" s="390"/>
      <c r="H80" s="390"/>
    </row>
    <row r="81" spans="2:8" x14ac:dyDescent="0.25">
      <c r="B81" s="27" t="s">
        <v>194</v>
      </c>
      <c r="C81" s="392" t="s">
        <v>151</v>
      </c>
      <c r="D81" s="393"/>
      <c r="E81" s="392" t="s">
        <v>152</v>
      </c>
      <c r="F81" s="393"/>
      <c r="G81" s="394" t="s">
        <v>47</v>
      </c>
      <c r="H81" s="393"/>
    </row>
    <row r="82" spans="2:8" x14ac:dyDescent="0.25">
      <c r="B82" s="28" t="s">
        <v>48</v>
      </c>
      <c r="C82" s="395"/>
      <c r="D82" s="396"/>
      <c r="E82" s="396"/>
      <c r="F82" s="396"/>
      <c r="G82" s="396"/>
      <c r="H82" s="397"/>
    </row>
    <row r="83" spans="2:8" x14ac:dyDescent="0.25">
      <c r="B83" s="28" t="s">
        <v>49</v>
      </c>
      <c r="C83" s="402" t="s">
        <v>153</v>
      </c>
      <c r="D83" s="402"/>
      <c r="E83" s="402" t="s">
        <v>154</v>
      </c>
      <c r="F83" s="402"/>
      <c r="G83" s="399" t="s">
        <v>51</v>
      </c>
      <c r="H83" s="400"/>
    </row>
    <row r="84" spans="2:8" x14ac:dyDescent="0.25">
      <c r="B84" s="28" t="s">
        <v>55</v>
      </c>
      <c r="C84" s="392">
        <v>2.5</v>
      </c>
      <c r="D84" s="393"/>
      <c r="E84" s="406">
        <v>2.4</v>
      </c>
      <c r="F84" s="407"/>
      <c r="G84" s="406">
        <v>2.2000000000000002</v>
      </c>
      <c r="H84" s="407"/>
    </row>
    <row r="85" spans="2:8" x14ac:dyDescent="0.25">
      <c r="B85" s="28" t="s">
        <v>56</v>
      </c>
      <c r="C85" s="392">
        <v>6.9</v>
      </c>
      <c r="D85" s="393"/>
      <c r="E85" s="408">
        <v>5.8</v>
      </c>
      <c r="F85" s="409"/>
      <c r="G85" s="406">
        <v>5.6</v>
      </c>
      <c r="H85" s="407"/>
    </row>
    <row r="86" spans="2:8" x14ac:dyDescent="0.25">
      <c r="B86" s="28" t="s">
        <v>57</v>
      </c>
      <c r="C86" s="392">
        <v>110</v>
      </c>
      <c r="D86" s="393"/>
      <c r="E86" s="406">
        <v>114</v>
      </c>
      <c r="F86" s="407"/>
      <c r="G86" s="406">
        <v>71</v>
      </c>
      <c r="H86" s="407"/>
    </row>
    <row r="87" spans="2:8" x14ac:dyDescent="0.25">
      <c r="B87" s="28" t="s">
        <v>58</v>
      </c>
      <c r="C87" s="392">
        <v>159</v>
      </c>
      <c r="D87" s="393"/>
      <c r="E87" s="406">
        <v>81</v>
      </c>
      <c r="F87" s="407"/>
      <c r="G87" s="406">
        <v>122</v>
      </c>
      <c r="H87" s="407"/>
    </row>
    <row r="88" spans="2:8" x14ac:dyDescent="0.25">
      <c r="B88" s="28" t="s">
        <v>52</v>
      </c>
      <c r="C88" s="392" t="s">
        <v>155</v>
      </c>
      <c r="D88" s="394"/>
      <c r="E88" s="414" t="s">
        <v>552</v>
      </c>
      <c r="F88" s="400"/>
      <c r="G88" s="401" t="s">
        <v>155</v>
      </c>
      <c r="H88" s="400"/>
    </row>
    <row r="89" spans="2:8" x14ac:dyDescent="0.25">
      <c r="B89" s="28" t="s">
        <v>59</v>
      </c>
      <c r="C89" s="413" t="s">
        <v>156</v>
      </c>
      <c r="D89" s="411"/>
      <c r="E89" s="399" t="s">
        <v>157</v>
      </c>
      <c r="F89" s="400"/>
      <c r="G89" s="399" t="s">
        <v>157</v>
      </c>
      <c r="H89" s="400"/>
    </row>
    <row r="90" spans="2:8" ht="15.75" customHeight="1" x14ac:dyDescent="0.25">
      <c r="B90" s="28" t="s">
        <v>61</v>
      </c>
      <c r="C90" s="410" t="s">
        <v>158</v>
      </c>
      <c r="D90" s="411"/>
      <c r="E90" s="411"/>
      <c r="F90" s="411"/>
      <c r="G90" s="411"/>
      <c r="H90" s="412"/>
    </row>
    <row r="91" spans="2:8" x14ac:dyDescent="0.25">
      <c r="B91" s="28" t="s">
        <v>63</v>
      </c>
      <c r="C91" s="402" t="s">
        <v>195</v>
      </c>
      <c r="D91" s="402"/>
      <c r="E91" s="415" t="s">
        <v>566</v>
      </c>
      <c r="F91" s="404"/>
      <c r="G91" s="415" t="s">
        <v>65</v>
      </c>
      <c r="H91" s="404"/>
    </row>
    <row r="92" spans="2:8" x14ac:dyDescent="0.25">
      <c r="B92" s="27" t="s">
        <v>66</v>
      </c>
      <c r="C92" s="394" t="s">
        <v>196</v>
      </c>
      <c r="D92" s="393"/>
      <c r="E92" s="416" t="s">
        <v>567</v>
      </c>
      <c r="F92" s="404"/>
      <c r="G92" s="415" t="s">
        <v>68</v>
      </c>
      <c r="H92" s="404"/>
    </row>
    <row r="93" spans="2:8" x14ac:dyDescent="0.25">
      <c r="B93" s="27" t="s">
        <v>69</v>
      </c>
      <c r="C93" s="394" t="s">
        <v>162</v>
      </c>
      <c r="D93" s="393"/>
      <c r="E93" s="415" t="s">
        <v>277</v>
      </c>
      <c r="F93" s="404"/>
      <c r="G93" s="415" t="s">
        <v>71</v>
      </c>
      <c r="H93" s="404"/>
    </row>
    <row r="94" spans="2:8" x14ac:dyDescent="0.25">
      <c r="B94" s="27" t="s">
        <v>15</v>
      </c>
      <c r="C94" s="394" t="s">
        <v>197</v>
      </c>
      <c r="D94" s="393"/>
      <c r="E94" s="415" t="s">
        <v>559</v>
      </c>
      <c r="F94" s="404"/>
      <c r="G94" s="415" t="s">
        <v>73</v>
      </c>
      <c r="H94" s="404"/>
    </row>
    <row r="95" spans="2:8" x14ac:dyDescent="0.25">
      <c r="B95" s="28" t="s">
        <v>74</v>
      </c>
      <c r="C95" s="405"/>
      <c r="D95" s="405"/>
      <c r="E95" s="405"/>
      <c r="F95" s="405"/>
      <c r="G95" s="405"/>
      <c r="H95" s="405"/>
    </row>
    <row r="96" spans="2:8" x14ac:dyDescent="0.25">
      <c r="B96" s="28" t="s">
        <v>75</v>
      </c>
      <c r="C96" s="28" t="s">
        <v>195</v>
      </c>
      <c r="D96" s="31" t="s">
        <v>198</v>
      </c>
      <c r="E96" s="271" t="s">
        <v>566</v>
      </c>
      <c r="F96" s="272" t="s">
        <v>568</v>
      </c>
      <c r="G96" s="271" t="s">
        <v>77</v>
      </c>
      <c r="H96" s="272" t="s">
        <v>78</v>
      </c>
    </row>
    <row r="97" spans="2:8" x14ac:dyDescent="0.25">
      <c r="B97" s="28" t="s">
        <v>79</v>
      </c>
      <c r="C97" s="116" t="s">
        <v>168</v>
      </c>
      <c r="D97" s="40" t="s">
        <v>169</v>
      </c>
      <c r="E97" s="271" t="s">
        <v>555</v>
      </c>
      <c r="F97" s="272" t="s">
        <v>569</v>
      </c>
      <c r="G97" s="273" t="s">
        <v>83</v>
      </c>
      <c r="H97" s="272" t="s">
        <v>562</v>
      </c>
    </row>
    <row r="98" spans="2:8" x14ac:dyDescent="0.25">
      <c r="B98" s="28" t="s">
        <v>79</v>
      </c>
      <c r="C98" s="117" t="s">
        <v>199</v>
      </c>
      <c r="D98" s="40" t="s">
        <v>172</v>
      </c>
      <c r="E98" s="271" t="s">
        <v>288</v>
      </c>
      <c r="F98" s="272" t="s">
        <v>571</v>
      </c>
      <c r="G98" s="117" t="s">
        <v>88</v>
      </c>
      <c r="H98" s="272" t="s">
        <v>563</v>
      </c>
    </row>
    <row r="99" spans="2:8" x14ac:dyDescent="0.25">
      <c r="B99" s="28" t="s">
        <v>79</v>
      </c>
      <c r="C99" s="49" t="s">
        <v>200</v>
      </c>
      <c r="D99" s="40" t="s">
        <v>173</v>
      </c>
      <c r="E99" s="271" t="s">
        <v>174</v>
      </c>
      <c r="F99" s="272" t="s">
        <v>570</v>
      </c>
      <c r="G99" s="49"/>
      <c r="H99" s="40"/>
    </row>
    <row r="100" spans="2:8" x14ac:dyDescent="0.25">
      <c r="B100" s="28"/>
      <c r="C100" s="28"/>
      <c r="D100" s="31"/>
      <c r="E100" s="271" t="s">
        <v>574</v>
      </c>
      <c r="F100" s="272" t="s">
        <v>575</v>
      </c>
      <c r="G100" s="45"/>
      <c r="H100" s="45"/>
    </row>
    <row r="101" spans="2:8" x14ac:dyDescent="0.25">
      <c r="B101" s="28" t="s">
        <v>91</v>
      </c>
      <c r="C101" s="402"/>
      <c r="D101" s="402"/>
      <c r="E101" s="402"/>
      <c r="F101" s="402"/>
      <c r="G101" s="402"/>
      <c r="H101" s="402"/>
    </row>
    <row r="102" spans="2:8" x14ac:dyDescent="0.25">
      <c r="B102" s="28" t="s">
        <v>92</v>
      </c>
      <c r="C102" s="28" t="s">
        <v>201</v>
      </c>
      <c r="D102" s="28" t="s">
        <v>202</v>
      </c>
      <c r="E102" s="49"/>
      <c r="F102" s="49"/>
      <c r="G102" s="271" t="s">
        <v>102</v>
      </c>
      <c r="H102" s="271" t="s">
        <v>564</v>
      </c>
    </row>
    <row r="103" spans="2:8" x14ac:dyDescent="0.25">
      <c r="B103" s="29"/>
      <c r="C103" s="28"/>
      <c r="D103" s="28"/>
      <c r="E103" s="49"/>
      <c r="F103" s="49"/>
      <c r="G103" s="49"/>
      <c r="H103" s="49"/>
    </row>
    <row r="104" spans="2:8" x14ac:dyDescent="0.25">
      <c r="B104" s="29"/>
      <c r="C104" s="28"/>
      <c r="D104" s="28"/>
      <c r="E104" s="49"/>
      <c r="F104" s="49"/>
      <c r="G104" s="49"/>
      <c r="H104" s="49"/>
    </row>
    <row r="105" spans="2:8" x14ac:dyDescent="0.25">
      <c r="B105" s="28" t="s">
        <v>113</v>
      </c>
      <c r="C105" s="28" t="s">
        <v>203</v>
      </c>
      <c r="D105" s="28" t="s">
        <v>204</v>
      </c>
      <c r="E105" s="271" t="s">
        <v>94</v>
      </c>
      <c r="F105" s="271" t="s">
        <v>577</v>
      </c>
      <c r="G105" s="271" t="s">
        <v>96</v>
      </c>
      <c r="H105" s="271" t="s">
        <v>115</v>
      </c>
    </row>
    <row r="106" spans="2:8" x14ac:dyDescent="0.25">
      <c r="B106" s="28"/>
      <c r="C106" s="28"/>
      <c r="D106" s="28" t="s">
        <v>205</v>
      </c>
      <c r="E106" s="271" t="s">
        <v>306</v>
      </c>
      <c r="F106" s="271" t="s">
        <v>576</v>
      </c>
      <c r="G106" s="271" t="s">
        <v>102</v>
      </c>
      <c r="H106" s="271" t="s">
        <v>115</v>
      </c>
    </row>
    <row r="107" spans="2:8" x14ac:dyDescent="0.25">
      <c r="B107" s="28"/>
      <c r="C107" s="28"/>
      <c r="D107" s="28" t="s">
        <v>206</v>
      </c>
      <c r="E107" s="49"/>
      <c r="F107" s="49"/>
      <c r="G107" s="49"/>
      <c r="H107" s="49"/>
    </row>
    <row r="108" spans="2:8" x14ac:dyDescent="0.25">
      <c r="B108" s="29"/>
      <c r="C108" s="28"/>
      <c r="D108" s="28"/>
      <c r="E108" s="49"/>
      <c r="F108" s="49"/>
      <c r="G108" s="49"/>
      <c r="H108" s="49"/>
    </row>
  </sheetData>
  <mergeCells count="50">
    <mergeCell ref="C95:H95"/>
    <mergeCell ref="C101:H101"/>
    <mergeCell ref="C93:D93"/>
    <mergeCell ref="E93:F93"/>
    <mergeCell ref="G93:H93"/>
    <mergeCell ref="C94:D94"/>
    <mergeCell ref="E94:F94"/>
    <mergeCell ref="G94:H94"/>
    <mergeCell ref="C91:D91"/>
    <mergeCell ref="E91:F91"/>
    <mergeCell ref="G91:H91"/>
    <mergeCell ref="C92:D92"/>
    <mergeCell ref="E92:F92"/>
    <mergeCell ref="G92:H92"/>
    <mergeCell ref="G86:H86"/>
    <mergeCell ref="G87:H87"/>
    <mergeCell ref="G88:H88"/>
    <mergeCell ref="G89:H89"/>
    <mergeCell ref="C90:H90"/>
    <mergeCell ref="C86:D86"/>
    <mergeCell ref="E86:F86"/>
    <mergeCell ref="C87:D87"/>
    <mergeCell ref="C88:D88"/>
    <mergeCell ref="C89:D89"/>
    <mergeCell ref="E87:F87"/>
    <mergeCell ref="E88:F88"/>
    <mergeCell ref="E89:F89"/>
    <mergeCell ref="C84:D84"/>
    <mergeCell ref="E84:F84"/>
    <mergeCell ref="G84:H84"/>
    <mergeCell ref="C85:D85"/>
    <mergeCell ref="E85:F85"/>
    <mergeCell ref="G85:H85"/>
    <mergeCell ref="C81:D81"/>
    <mergeCell ref="E81:F81"/>
    <mergeCell ref="G81:H81"/>
    <mergeCell ref="C82:H82"/>
    <mergeCell ref="C83:D83"/>
    <mergeCell ref="E83:F83"/>
    <mergeCell ref="G83:H83"/>
    <mergeCell ref="N8:O8"/>
    <mergeCell ref="P8:Q8"/>
    <mergeCell ref="V8:W8"/>
    <mergeCell ref="X8:X9"/>
    <mergeCell ref="B80:H80"/>
    <mergeCell ref="A8:A9"/>
    <mergeCell ref="B8:B9"/>
    <mergeCell ref="C8:E8"/>
    <mergeCell ref="J8:K8"/>
    <mergeCell ref="L8:M8"/>
  </mergeCells>
  <pageMargins left="0.75" right="0.75" top="1" bottom="1" header="0.5" footer="0.5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64"/>
  <sheetViews>
    <sheetView workbookViewId="0">
      <selection activeCell="K31" sqref="K31"/>
    </sheetView>
  </sheetViews>
  <sheetFormatPr defaultColWidth="14.5703125" defaultRowHeight="15" x14ac:dyDescent="0.25"/>
  <cols>
    <col min="1" max="1" width="5" customWidth="1"/>
    <col min="2" max="2" width="29.140625" customWidth="1"/>
    <col min="3" max="3" width="10.7109375" bestFit="1" customWidth="1"/>
    <col min="4" max="4" width="17.7109375" customWidth="1"/>
    <col min="5" max="5" width="9.140625" bestFit="1" customWidth="1"/>
    <col min="6" max="6" width="17.42578125" customWidth="1"/>
    <col min="7" max="7" width="10.7109375" bestFit="1" customWidth="1"/>
    <col min="8" max="8" width="23.85546875" bestFit="1" customWidth="1"/>
    <col min="9" max="9" width="13.5703125" bestFit="1" customWidth="1"/>
    <col min="10" max="10" width="6.42578125" bestFit="1" customWidth="1"/>
    <col min="11" max="11" width="5.85546875" bestFit="1" customWidth="1"/>
    <col min="12" max="12" width="5.42578125" bestFit="1" customWidth="1"/>
    <col min="13" max="13" width="5.85546875" bestFit="1" customWidth="1"/>
    <col min="14" max="14" width="5.42578125" bestFit="1" customWidth="1"/>
    <col min="15" max="15" width="5.85546875" bestFit="1" customWidth="1"/>
    <col min="16" max="16" width="5.42578125" bestFit="1" customWidth="1"/>
    <col min="17" max="17" width="5.85546875" bestFit="1" customWidth="1"/>
    <col min="18" max="18" width="14.140625" bestFit="1" customWidth="1"/>
    <col min="19" max="19" width="8" bestFit="1" customWidth="1"/>
    <col min="20" max="20" width="8.42578125" bestFit="1" customWidth="1"/>
    <col min="21" max="21" width="8.7109375" customWidth="1"/>
    <col min="22" max="22" width="5.42578125" bestFit="1" customWidth="1"/>
    <col min="23" max="23" width="5.85546875" bestFit="1" customWidth="1"/>
  </cols>
  <sheetData>
    <row r="2" spans="1:25" x14ac:dyDescent="0.25">
      <c r="B2" s="289" t="s">
        <v>625</v>
      </c>
    </row>
    <row r="3" spans="1:25" x14ac:dyDescent="0.25">
      <c r="B3" s="298" t="s">
        <v>626</v>
      </c>
    </row>
    <row r="5" spans="1:25" ht="15.75" customHeight="1" x14ac:dyDescent="0.25">
      <c r="A5" s="338" t="s">
        <v>627</v>
      </c>
    </row>
    <row r="7" spans="1:25" ht="75.75" customHeight="1" x14ac:dyDescent="0.25">
      <c r="A7" s="389" t="s">
        <v>3</v>
      </c>
      <c r="B7" s="389" t="s">
        <v>4</v>
      </c>
      <c r="C7" s="417" t="s">
        <v>121</v>
      </c>
      <c r="D7" s="417"/>
      <c r="E7" s="417"/>
      <c r="F7" s="388" t="s">
        <v>122</v>
      </c>
      <c r="G7" s="388" t="s">
        <v>7</v>
      </c>
      <c r="H7" s="368" t="s">
        <v>123</v>
      </c>
      <c r="I7" s="5" t="s">
        <v>9</v>
      </c>
      <c r="J7" s="389" t="s">
        <v>10</v>
      </c>
      <c r="K7" s="389"/>
      <c r="L7" s="389" t="s">
        <v>11</v>
      </c>
      <c r="M7" s="389"/>
      <c r="N7" s="389" t="s">
        <v>12</v>
      </c>
      <c r="O7" s="389"/>
      <c r="P7" s="389" t="s">
        <v>124</v>
      </c>
      <c r="Q7" s="389"/>
      <c r="R7" s="5" t="s">
        <v>125</v>
      </c>
      <c r="S7" s="5" t="s">
        <v>13</v>
      </c>
      <c r="T7" s="5" t="s">
        <v>14</v>
      </c>
      <c r="U7" s="5" t="s">
        <v>15</v>
      </c>
      <c r="V7" s="389" t="s">
        <v>16</v>
      </c>
      <c r="W7" s="389"/>
      <c r="X7" s="391" t="s">
        <v>17</v>
      </c>
    </row>
    <row r="8" spans="1:25" ht="25.5" customHeight="1" x14ac:dyDescent="0.25">
      <c r="A8" s="389"/>
      <c r="B8" s="389"/>
      <c r="C8" s="388" t="s">
        <v>686</v>
      </c>
      <c r="D8" s="388" t="s">
        <v>19</v>
      </c>
      <c r="E8" s="388" t="s">
        <v>20</v>
      </c>
      <c r="F8" s="388" t="s">
        <v>126</v>
      </c>
      <c r="G8" s="388" t="s">
        <v>20</v>
      </c>
      <c r="H8" s="5" t="s">
        <v>22</v>
      </c>
      <c r="I8" s="5" t="s">
        <v>23</v>
      </c>
      <c r="J8" s="5" t="s">
        <v>24</v>
      </c>
      <c r="K8" s="5" t="s">
        <v>20</v>
      </c>
      <c r="L8" s="5" t="s">
        <v>25</v>
      </c>
      <c r="M8" s="6" t="s">
        <v>20</v>
      </c>
      <c r="N8" s="6" t="s">
        <v>26</v>
      </c>
      <c r="O8" s="6" t="s">
        <v>20</v>
      </c>
      <c r="P8" s="5" t="s">
        <v>25</v>
      </c>
      <c r="Q8" s="5" t="s">
        <v>20</v>
      </c>
      <c r="R8" s="5" t="s">
        <v>127</v>
      </c>
      <c r="S8" s="5" t="s">
        <v>27</v>
      </c>
      <c r="T8" s="5" t="s">
        <v>28</v>
      </c>
      <c r="U8" s="5" t="s">
        <v>29</v>
      </c>
      <c r="V8" s="5" t="s">
        <v>25</v>
      </c>
      <c r="W8" s="5" t="s">
        <v>20</v>
      </c>
      <c r="X8" s="391"/>
    </row>
    <row r="9" spans="1:25" x14ac:dyDescent="0.25">
      <c r="C9" s="201"/>
      <c r="F9" s="201"/>
      <c r="G9" s="201"/>
      <c r="Y9" s="340"/>
    </row>
    <row r="10" spans="1:25" x14ac:dyDescent="0.25">
      <c r="A10" s="16" t="s">
        <v>600</v>
      </c>
      <c r="C10" s="201"/>
      <c r="F10" s="201"/>
      <c r="G10" s="201"/>
    </row>
    <row r="11" spans="1:25" x14ac:dyDescent="0.25">
      <c r="A11" s="17">
        <v>1</v>
      </c>
      <c r="B11" s="355" t="s">
        <v>680</v>
      </c>
      <c r="C11" s="387">
        <v>5.92</v>
      </c>
      <c r="D11" s="605"/>
      <c r="E11" s="605"/>
      <c r="F11" s="605">
        <v>9</v>
      </c>
      <c r="G11" s="605">
        <v>9</v>
      </c>
      <c r="H11" s="11">
        <v>100</v>
      </c>
      <c r="I11" s="11">
        <v>221</v>
      </c>
      <c r="J11" s="301">
        <v>720.6</v>
      </c>
      <c r="K11" s="11">
        <v>4</v>
      </c>
      <c r="L11" s="41">
        <v>14.59</v>
      </c>
      <c r="M11" s="11">
        <v>8</v>
      </c>
      <c r="N11" s="14">
        <v>40.299999999999997</v>
      </c>
      <c r="O11" s="11">
        <v>5</v>
      </c>
      <c r="P11" s="41">
        <v>31.19</v>
      </c>
      <c r="Q11" s="11">
        <v>9</v>
      </c>
      <c r="R11" s="41">
        <v>53.56</v>
      </c>
      <c r="S11" s="18">
        <v>220</v>
      </c>
      <c r="T11" s="339" t="s">
        <v>147</v>
      </c>
      <c r="U11" s="372" t="s">
        <v>32</v>
      </c>
      <c r="V11" s="41">
        <v>66.400000000000006</v>
      </c>
      <c r="W11" s="11">
        <v>4</v>
      </c>
      <c r="X11" s="11">
        <f t="shared" ref="X11:X13" si="0">SUM(E11+F11+K11+M11+O11+Q11+W11)</f>
        <v>39</v>
      </c>
      <c r="Y11" s="341"/>
    </row>
    <row r="12" spans="1:25" x14ac:dyDescent="0.25">
      <c r="A12" s="17">
        <v>2</v>
      </c>
      <c r="B12" s="9" t="s">
        <v>628</v>
      </c>
      <c r="C12" s="387">
        <v>5.92</v>
      </c>
      <c r="D12" s="606"/>
      <c r="E12" s="605"/>
      <c r="F12" s="605">
        <v>9</v>
      </c>
      <c r="G12" s="605">
        <v>9</v>
      </c>
      <c r="H12" s="11">
        <v>117</v>
      </c>
      <c r="I12" s="11">
        <v>221</v>
      </c>
      <c r="J12" s="301">
        <v>742.30000000000007</v>
      </c>
      <c r="K12" s="11">
        <v>5</v>
      </c>
      <c r="L12" s="14">
        <v>14.9</v>
      </c>
      <c r="M12" s="11">
        <v>8</v>
      </c>
      <c r="N12" s="14">
        <v>50.1</v>
      </c>
      <c r="O12" s="11">
        <v>9</v>
      </c>
      <c r="P12" s="14">
        <v>31.98</v>
      </c>
      <c r="Q12" s="11">
        <v>9</v>
      </c>
      <c r="R12" s="14">
        <v>59.5</v>
      </c>
      <c r="S12" s="18">
        <v>373</v>
      </c>
      <c r="T12" s="339" t="s">
        <v>147</v>
      </c>
      <c r="U12" s="18" t="s">
        <v>32</v>
      </c>
      <c r="V12" s="14">
        <v>66.2</v>
      </c>
      <c r="W12" s="11">
        <v>3</v>
      </c>
      <c r="X12" s="11">
        <f t="shared" si="0"/>
        <v>43</v>
      </c>
    </row>
    <row r="13" spans="1:25" x14ac:dyDescent="0.25">
      <c r="A13" s="17">
        <v>3</v>
      </c>
      <c r="B13" s="9" t="s">
        <v>629</v>
      </c>
      <c r="C13" s="387">
        <v>6.84</v>
      </c>
      <c r="D13" s="606"/>
      <c r="E13" s="605"/>
      <c r="F13" s="605">
        <v>9</v>
      </c>
      <c r="G13" s="605">
        <v>9</v>
      </c>
      <c r="H13" s="11">
        <v>110</v>
      </c>
      <c r="I13" s="11">
        <v>221</v>
      </c>
      <c r="J13" s="301">
        <v>750.6</v>
      </c>
      <c r="K13" s="11">
        <v>6</v>
      </c>
      <c r="L13" s="14">
        <v>15.07</v>
      </c>
      <c r="M13" s="11">
        <v>8</v>
      </c>
      <c r="N13" s="14">
        <v>55.3</v>
      </c>
      <c r="O13" s="11">
        <v>9</v>
      </c>
      <c r="P13" s="14">
        <v>32.020000000000003</v>
      </c>
      <c r="Q13" s="11">
        <v>9</v>
      </c>
      <c r="R13" s="14">
        <v>60.21</v>
      </c>
      <c r="S13" s="18">
        <v>345</v>
      </c>
      <c r="T13" s="339" t="s">
        <v>147</v>
      </c>
      <c r="U13" s="18" t="s">
        <v>32</v>
      </c>
      <c r="V13" s="14">
        <v>65.900000000000006</v>
      </c>
      <c r="W13" s="11">
        <v>3</v>
      </c>
      <c r="X13" s="11">
        <f t="shared" si="0"/>
        <v>44</v>
      </c>
    </row>
    <row r="14" spans="1:25" x14ac:dyDescent="0.25">
      <c r="C14" s="607"/>
      <c r="D14" s="608"/>
      <c r="E14" s="608"/>
      <c r="F14" s="607"/>
      <c r="G14" s="607"/>
      <c r="J14" s="270"/>
      <c r="Y14" s="19"/>
    </row>
    <row r="15" spans="1:25" x14ac:dyDescent="0.25">
      <c r="A15" s="16" t="s">
        <v>38</v>
      </c>
      <c r="C15" s="607"/>
      <c r="D15" s="608"/>
      <c r="E15" s="608"/>
      <c r="F15" s="607"/>
      <c r="G15" s="607"/>
      <c r="J15" s="270"/>
    </row>
    <row r="16" spans="1:25" x14ac:dyDescent="0.25">
      <c r="A16" s="17">
        <v>1</v>
      </c>
      <c r="B16" s="355" t="s">
        <v>680</v>
      </c>
      <c r="C16" s="387">
        <v>4.87</v>
      </c>
      <c r="D16" s="605"/>
      <c r="E16" s="605"/>
      <c r="F16" s="605">
        <v>8</v>
      </c>
      <c r="G16" s="605">
        <v>9</v>
      </c>
      <c r="H16" s="11">
        <v>77</v>
      </c>
      <c r="I16" s="11">
        <v>220</v>
      </c>
      <c r="J16" s="339">
        <v>747.09999999999991</v>
      </c>
      <c r="K16" s="11">
        <v>5</v>
      </c>
      <c r="L16" s="369">
        <v>14.42</v>
      </c>
      <c r="M16" s="370">
        <v>8</v>
      </c>
      <c r="N16" s="371">
        <v>38</v>
      </c>
      <c r="O16" s="370">
        <v>4</v>
      </c>
      <c r="P16" s="369">
        <v>29.08</v>
      </c>
      <c r="Q16" s="370">
        <v>9</v>
      </c>
      <c r="R16" s="369">
        <v>53.5</v>
      </c>
      <c r="S16" s="372">
        <v>332</v>
      </c>
      <c r="T16" s="373" t="s">
        <v>37</v>
      </c>
      <c r="U16" s="372" t="s">
        <v>40</v>
      </c>
      <c r="V16" s="369">
        <v>67.739999999999995</v>
      </c>
      <c r="W16" s="370">
        <v>5</v>
      </c>
      <c r="X16" s="370">
        <f t="shared" ref="X16:X18" si="1">SUM(E16+F16+K16+M16+O16+Q16+W16)</f>
        <v>39</v>
      </c>
    </row>
    <row r="17" spans="1:24" x14ac:dyDescent="0.25">
      <c r="A17" s="17">
        <v>2</v>
      </c>
      <c r="B17" s="9" t="s">
        <v>628</v>
      </c>
      <c r="C17" s="387">
        <v>4.54</v>
      </c>
      <c r="D17" s="606"/>
      <c r="E17" s="605"/>
      <c r="F17" s="605">
        <v>8</v>
      </c>
      <c r="G17" s="605">
        <v>9</v>
      </c>
      <c r="H17" s="11">
        <v>84</v>
      </c>
      <c r="I17" s="11">
        <v>220</v>
      </c>
      <c r="J17" s="339">
        <v>764.30000000000007</v>
      </c>
      <c r="K17" s="11">
        <v>6</v>
      </c>
      <c r="L17" s="14">
        <v>15.8</v>
      </c>
      <c r="M17" s="11">
        <v>8</v>
      </c>
      <c r="N17" s="14">
        <v>39</v>
      </c>
      <c r="O17" s="11">
        <v>5</v>
      </c>
      <c r="P17" s="14">
        <v>34.130000000000003</v>
      </c>
      <c r="Q17" s="11">
        <v>9</v>
      </c>
      <c r="R17" s="14">
        <v>63.91</v>
      </c>
      <c r="S17" s="18">
        <v>283</v>
      </c>
      <c r="T17" s="339" t="s">
        <v>37</v>
      </c>
      <c r="U17" s="18" t="s">
        <v>40</v>
      </c>
      <c r="V17" s="14">
        <v>65.38</v>
      </c>
      <c r="W17" s="11">
        <v>2</v>
      </c>
      <c r="X17" s="11">
        <f t="shared" si="1"/>
        <v>38</v>
      </c>
    </row>
    <row r="18" spans="1:24" x14ac:dyDescent="0.25">
      <c r="A18" s="17">
        <v>3</v>
      </c>
      <c r="B18" s="9" t="s">
        <v>629</v>
      </c>
      <c r="C18" s="387">
        <v>4.93</v>
      </c>
      <c r="D18" s="606"/>
      <c r="E18" s="605"/>
      <c r="F18" s="605">
        <v>8</v>
      </c>
      <c r="G18" s="605">
        <v>9</v>
      </c>
      <c r="H18" s="11">
        <v>97</v>
      </c>
      <c r="I18" s="11">
        <v>220</v>
      </c>
      <c r="J18" s="339">
        <v>785.5</v>
      </c>
      <c r="K18" s="11">
        <v>8</v>
      </c>
      <c r="L18" s="14">
        <v>15.05</v>
      </c>
      <c r="M18" s="11">
        <v>8</v>
      </c>
      <c r="N18" s="14">
        <v>39</v>
      </c>
      <c r="O18" s="11">
        <v>5</v>
      </c>
      <c r="P18" s="14">
        <v>32.71</v>
      </c>
      <c r="Q18" s="11">
        <v>9</v>
      </c>
      <c r="R18" s="14">
        <v>59.27</v>
      </c>
      <c r="S18" s="18">
        <v>287</v>
      </c>
      <c r="T18" s="339" t="s">
        <v>37</v>
      </c>
      <c r="U18" s="18" t="s">
        <v>40</v>
      </c>
      <c r="V18" s="14">
        <v>68.88</v>
      </c>
      <c r="W18" s="11">
        <v>7</v>
      </c>
      <c r="X18" s="11">
        <f t="shared" si="1"/>
        <v>45</v>
      </c>
    </row>
    <row r="19" spans="1:24" x14ac:dyDescent="0.25">
      <c r="C19" s="607"/>
      <c r="D19" s="608"/>
      <c r="E19" s="608"/>
      <c r="F19" s="607"/>
      <c r="G19" s="607"/>
      <c r="J19" s="270"/>
    </row>
    <row r="20" spans="1:24" x14ac:dyDescent="0.25">
      <c r="A20" s="16" t="s">
        <v>42</v>
      </c>
      <c r="C20" s="607"/>
      <c r="D20" s="608"/>
      <c r="E20" s="608"/>
      <c r="F20" s="607"/>
      <c r="G20" s="607"/>
      <c r="J20" s="270"/>
    </row>
    <row r="21" spans="1:24" x14ac:dyDescent="0.25">
      <c r="A21" s="17">
        <v>1</v>
      </c>
      <c r="B21" s="355" t="s">
        <v>681</v>
      </c>
      <c r="C21" s="387">
        <f>(C11+C16)/2</f>
        <v>5.3949999999999996</v>
      </c>
      <c r="D21" s="605"/>
      <c r="E21" s="605"/>
      <c r="F21" s="606">
        <f t="shared" ref="F21:J23" si="2">(F11+F16)/2</f>
        <v>8.5</v>
      </c>
      <c r="G21" s="606">
        <f t="shared" si="2"/>
        <v>9</v>
      </c>
      <c r="H21" s="606">
        <f t="shared" si="2"/>
        <v>88.5</v>
      </c>
      <c r="I21" s="606">
        <f t="shared" si="2"/>
        <v>220.5</v>
      </c>
      <c r="J21" s="339">
        <f t="shared" si="2"/>
        <v>733.84999999999991</v>
      </c>
      <c r="K21" s="605">
        <v>5</v>
      </c>
      <c r="L21" s="609">
        <f>(L11+L16)/2</f>
        <v>14.504999999999999</v>
      </c>
      <c r="M21" s="605">
        <v>8</v>
      </c>
      <c r="N21" s="609">
        <f>(N11+N16)/2</f>
        <v>39.15</v>
      </c>
      <c r="O21" s="605">
        <v>5</v>
      </c>
      <c r="P21" s="609">
        <f>(P11+P16)/2</f>
        <v>30.134999999999998</v>
      </c>
      <c r="Q21" s="605">
        <v>9</v>
      </c>
      <c r="R21" s="609">
        <f t="shared" ref="R21:S23" si="3">(R11+R16)/2</f>
        <v>53.53</v>
      </c>
      <c r="S21" s="606">
        <f t="shared" si="3"/>
        <v>276</v>
      </c>
      <c r="T21" s="606"/>
      <c r="U21" s="606"/>
      <c r="V21" s="342">
        <f>(V11+V16)/2</f>
        <v>67.069999999999993</v>
      </c>
      <c r="W21" s="11">
        <v>5</v>
      </c>
      <c r="X21" s="12">
        <f t="shared" ref="X21:X23" si="4">SUM(E21+F21+K21+M21+O21+Q21+W21)</f>
        <v>40.5</v>
      </c>
    </row>
    <row r="22" spans="1:24" x14ac:dyDescent="0.25">
      <c r="A22" s="17">
        <v>2</v>
      </c>
      <c r="B22" s="9" t="s">
        <v>628</v>
      </c>
      <c r="C22" s="387">
        <f>(C12+C17)/2</f>
        <v>5.23</v>
      </c>
      <c r="D22" s="606"/>
      <c r="E22" s="605"/>
      <c r="F22" s="606">
        <f t="shared" si="2"/>
        <v>8.5</v>
      </c>
      <c r="G22" s="606">
        <f t="shared" si="2"/>
        <v>9</v>
      </c>
      <c r="H22" s="606">
        <f t="shared" si="2"/>
        <v>100.5</v>
      </c>
      <c r="I22" s="606">
        <f t="shared" si="2"/>
        <v>220.5</v>
      </c>
      <c r="J22" s="339">
        <f t="shared" si="2"/>
        <v>753.30000000000007</v>
      </c>
      <c r="K22" s="605">
        <v>6</v>
      </c>
      <c r="L22" s="609">
        <f>(L12+L17)/2</f>
        <v>15.350000000000001</v>
      </c>
      <c r="M22" s="605">
        <v>8</v>
      </c>
      <c r="N22" s="609">
        <f>(N12+N17)/2</f>
        <v>44.55</v>
      </c>
      <c r="O22" s="605">
        <v>6</v>
      </c>
      <c r="P22" s="609">
        <f>(P12+P17)/2</f>
        <v>33.055</v>
      </c>
      <c r="Q22" s="605">
        <v>9</v>
      </c>
      <c r="R22" s="609">
        <f t="shared" si="3"/>
        <v>61.704999999999998</v>
      </c>
      <c r="S22" s="606">
        <f t="shared" si="3"/>
        <v>328</v>
      </c>
      <c r="T22" s="606"/>
      <c r="U22" s="606"/>
      <c r="V22" s="342">
        <f>(V12+V17)/2</f>
        <v>65.789999999999992</v>
      </c>
      <c r="W22" s="11">
        <v>3</v>
      </c>
      <c r="X22" s="12">
        <f t="shared" si="4"/>
        <v>40.5</v>
      </c>
    </row>
    <row r="23" spans="1:24" x14ac:dyDescent="0.25">
      <c r="A23" s="17">
        <v>3</v>
      </c>
      <c r="B23" s="9" t="s">
        <v>629</v>
      </c>
      <c r="C23" s="387">
        <f>(C13+C18)/2</f>
        <v>5.8849999999999998</v>
      </c>
      <c r="D23" s="606"/>
      <c r="E23" s="605"/>
      <c r="F23" s="606">
        <f t="shared" si="2"/>
        <v>8.5</v>
      </c>
      <c r="G23" s="606">
        <f t="shared" si="2"/>
        <v>9</v>
      </c>
      <c r="H23" s="606">
        <f t="shared" si="2"/>
        <v>103.5</v>
      </c>
      <c r="I23" s="606">
        <f t="shared" si="2"/>
        <v>220.5</v>
      </c>
      <c r="J23" s="339">
        <f t="shared" si="2"/>
        <v>768.05</v>
      </c>
      <c r="K23" s="605">
        <v>6</v>
      </c>
      <c r="L23" s="609">
        <f>(L13+L18)/2</f>
        <v>15.06</v>
      </c>
      <c r="M23" s="605">
        <v>8</v>
      </c>
      <c r="N23" s="609">
        <f>(N13+N18)/2</f>
        <v>47.15</v>
      </c>
      <c r="O23" s="605">
        <v>8</v>
      </c>
      <c r="P23" s="609">
        <f>(P13+P18)/2</f>
        <v>32.365000000000002</v>
      </c>
      <c r="Q23" s="605">
        <v>9</v>
      </c>
      <c r="R23" s="609">
        <f t="shared" si="3"/>
        <v>59.74</v>
      </c>
      <c r="S23" s="606">
        <f t="shared" si="3"/>
        <v>316</v>
      </c>
      <c r="T23" s="606"/>
      <c r="U23" s="606"/>
      <c r="V23" s="342">
        <f>(V13+V18)/2</f>
        <v>67.39</v>
      </c>
      <c r="W23" s="11">
        <v>5</v>
      </c>
      <c r="X23" s="12">
        <f t="shared" si="4"/>
        <v>44.5</v>
      </c>
    </row>
    <row r="26" spans="1:24" x14ac:dyDescent="0.25">
      <c r="B26" s="390" t="s">
        <v>43</v>
      </c>
      <c r="C26" s="390"/>
      <c r="D26" s="390"/>
      <c r="E26" s="390"/>
      <c r="F26" s="390"/>
      <c r="G26" s="390"/>
      <c r="H26" s="390"/>
    </row>
    <row r="27" spans="1:24" x14ac:dyDescent="0.25">
      <c r="B27" s="27" t="s">
        <v>44</v>
      </c>
      <c r="C27" s="392"/>
      <c r="D27" s="393"/>
      <c r="E27" s="392" t="s">
        <v>152</v>
      </c>
      <c r="F27" s="393"/>
      <c r="G27" s="394" t="s">
        <v>47</v>
      </c>
      <c r="H27" s="393"/>
    </row>
    <row r="28" spans="1:24" x14ac:dyDescent="0.25">
      <c r="B28" s="28" t="s">
        <v>48</v>
      </c>
      <c r="C28" s="395"/>
      <c r="D28" s="396"/>
      <c r="E28" s="396"/>
      <c r="F28" s="396"/>
      <c r="G28" s="396"/>
      <c r="H28" s="397"/>
    </row>
    <row r="29" spans="1:24" x14ac:dyDescent="0.25">
      <c r="B29" s="28" t="s">
        <v>49</v>
      </c>
      <c r="C29" s="402"/>
      <c r="D29" s="402"/>
      <c r="E29" s="402" t="s">
        <v>154</v>
      </c>
      <c r="F29" s="402"/>
      <c r="G29" s="399" t="s">
        <v>51</v>
      </c>
      <c r="H29" s="400"/>
    </row>
    <row r="30" spans="1:24" x14ac:dyDescent="0.25">
      <c r="B30" s="28" t="s">
        <v>55</v>
      </c>
      <c r="C30" s="392"/>
      <c r="D30" s="393"/>
      <c r="E30" s="406">
        <v>2.4</v>
      </c>
      <c r="F30" s="407"/>
      <c r="G30" s="406">
        <v>2.2000000000000002</v>
      </c>
      <c r="H30" s="407"/>
    </row>
    <row r="31" spans="1:24" x14ac:dyDescent="0.25">
      <c r="B31" s="28" t="s">
        <v>56</v>
      </c>
      <c r="C31" s="392"/>
      <c r="D31" s="393"/>
      <c r="E31" s="408">
        <v>5.8</v>
      </c>
      <c r="F31" s="409"/>
      <c r="G31" s="406">
        <v>5.6</v>
      </c>
      <c r="H31" s="407"/>
    </row>
    <row r="32" spans="1:24" x14ac:dyDescent="0.25">
      <c r="B32" s="28" t="s">
        <v>57</v>
      </c>
      <c r="C32" s="392"/>
      <c r="D32" s="393"/>
      <c r="E32" s="406">
        <v>114</v>
      </c>
      <c r="F32" s="407"/>
      <c r="G32" s="406">
        <v>71</v>
      </c>
      <c r="H32" s="407"/>
    </row>
    <row r="33" spans="2:8" x14ac:dyDescent="0.25">
      <c r="B33" s="28" t="s">
        <v>58</v>
      </c>
      <c r="C33" s="392"/>
      <c r="D33" s="393"/>
      <c r="E33" s="406">
        <v>81</v>
      </c>
      <c r="F33" s="407"/>
      <c r="G33" s="406">
        <v>122</v>
      </c>
      <c r="H33" s="407"/>
    </row>
    <row r="34" spans="2:8" x14ac:dyDescent="0.25">
      <c r="B34" s="28" t="s">
        <v>52</v>
      </c>
      <c r="C34" s="392"/>
      <c r="D34" s="394"/>
      <c r="E34" s="414" t="s">
        <v>552</v>
      </c>
      <c r="F34" s="400"/>
      <c r="G34" s="401" t="s">
        <v>155</v>
      </c>
      <c r="H34" s="400"/>
    </row>
    <row r="35" spans="2:8" x14ac:dyDescent="0.25">
      <c r="B35" s="28" t="s">
        <v>59</v>
      </c>
      <c r="C35" s="413"/>
      <c r="D35" s="411"/>
      <c r="E35" s="394" t="s">
        <v>630</v>
      </c>
      <c r="F35" s="400"/>
      <c r="G35" s="394" t="s">
        <v>630</v>
      </c>
      <c r="H35" s="400"/>
    </row>
    <row r="36" spans="2:8" x14ac:dyDescent="0.25">
      <c r="B36" s="28" t="s">
        <v>61</v>
      </c>
      <c r="C36" s="410"/>
      <c r="D36" s="411"/>
      <c r="E36" s="411"/>
      <c r="F36" s="411"/>
      <c r="G36" s="411"/>
      <c r="H36" s="412"/>
    </row>
    <row r="37" spans="2:8" x14ac:dyDescent="0.25">
      <c r="B37" s="28" t="s">
        <v>63</v>
      </c>
      <c r="C37" s="402"/>
      <c r="D37" s="402"/>
      <c r="E37" s="415" t="s">
        <v>566</v>
      </c>
      <c r="F37" s="404"/>
      <c r="G37" s="415" t="s">
        <v>65</v>
      </c>
      <c r="H37" s="404"/>
    </row>
    <row r="38" spans="2:8" x14ac:dyDescent="0.25">
      <c r="B38" s="27" t="s">
        <v>66</v>
      </c>
      <c r="C38" s="394"/>
      <c r="D38" s="393"/>
      <c r="E38" s="416" t="s">
        <v>567</v>
      </c>
      <c r="F38" s="404"/>
      <c r="G38" s="415" t="s">
        <v>68</v>
      </c>
      <c r="H38" s="404"/>
    </row>
    <row r="39" spans="2:8" x14ac:dyDescent="0.25">
      <c r="B39" s="27" t="s">
        <v>69</v>
      </c>
      <c r="C39" s="394"/>
      <c r="D39" s="393"/>
      <c r="E39" s="415" t="s">
        <v>277</v>
      </c>
      <c r="F39" s="404"/>
      <c r="G39" s="415" t="s">
        <v>71</v>
      </c>
      <c r="H39" s="404"/>
    </row>
    <row r="40" spans="2:8" x14ac:dyDescent="0.25">
      <c r="B40" s="27" t="s">
        <v>15</v>
      </c>
      <c r="C40" s="394"/>
      <c r="D40" s="393"/>
      <c r="E40" s="415" t="s">
        <v>559</v>
      </c>
      <c r="F40" s="404"/>
      <c r="G40" s="415" t="s">
        <v>73</v>
      </c>
      <c r="H40" s="404"/>
    </row>
    <row r="41" spans="2:8" x14ac:dyDescent="0.25">
      <c r="B41" s="28" t="s">
        <v>74</v>
      </c>
      <c r="C41" s="405"/>
      <c r="D41" s="405"/>
      <c r="E41" s="405"/>
      <c r="F41" s="405"/>
      <c r="G41" s="405"/>
      <c r="H41" s="405"/>
    </row>
    <row r="42" spans="2:8" x14ac:dyDescent="0.25">
      <c r="B42" s="28" t="s">
        <v>75</v>
      </c>
      <c r="C42" s="28"/>
      <c r="D42" s="31"/>
      <c r="E42" s="271" t="s">
        <v>566</v>
      </c>
      <c r="F42" s="272" t="s">
        <v>568</v>
      </c>
      <c r="G42" s="271" t="s">
        <v>77</v>
      </c>
      <c r="H42" s="272" t="s">
        <v>78</v>
      </c>
    </row>
    <row r="43" spans="2:8" x14ac:dyDescent="0.25">
      <c r="B43" s="28" t="s">
        <v>79</v>
      </c>
      <c r="C43" s="116"/>
      <c r="D43" s="40"/>
      <c r="E43" s="271" t="s">
        <v>555</v>
      </c>
      <c r="F43" s="272" t="s">
        <v>569</v>
      </c>
      <c r="G43" s="273" t="s">
        <v>83</v>
      </c>
      <c r="H43" s="272" t="s">
        <v>562</v>
      </c>
    </row>
    <row r="44" spans="2:8" x14ac:dyDescent="0.25">
      <c r="B44" s="28" t="s">
        <v>79</v>
      </c>
      <c r="C44" s="117"/>
      <c r="D44" s="40"/>
      <c r="E44" s="271" t="s">
        <v>288</v>
      </c>
      <c r="F44" s="272" t="s">
        <v>571</v>
      </c>
      <c r="G44" s="117" t="s">
        <v>88</v>
      </c>
      <c r="H44" s="272" t="s">
        <v>563</v>
      </c>
    </row>
    <row r="45" spans="2:8" x14ac:dyDescent="0.25">
      <c r="B45" s="28" t="s">
        <v>79</v>
      </c>
      <c r="C45" s="49"/>
      <c r="D45" s="40"/>
      <c r="E45" s="271" t="s">
        <v>174</v>
      </c>
      <c r="F45" s="272" t="s">
        <v>570</v>
      </c>
      <c r="G45" s="49"/>
      <c r="H45" s="40"/>
    </row>
    <row r="46" spans="2:8" x14ac:dyDescent="0.25">
      <c r="B46" s="28"/>
      <c r="C46" s="28"/>
      <c r="D46" s="31"/>
      <c r="E46" s="271" t="s">
        <v>574</v>
      </c>
      <c r="F46" s="272" t="s">
        <v>575</v>
      </c>
      <c r="G46" s="45"/>
      <c r="H46" s="45"/>
    </row>
    <row r="47" spans="2:8" x14ac:dyDescent="0.25">
      <c r="B47" s="28" t="s">
        <v>91</v>
      </c>
      <c r="C47" s="402"/>
      <c r="D47" s="402"/>
      <c r="E47" s="402"/>
      <c r="F47" s="402"/>
      <c r="G47" s="402"/>
      <c r="H47" s="402"/>
    </row>
    <row r="48" spans="2:8" x14ac:dyDescent="0.25">
      <c r="B48" s="28" t="s">
        <v>92</v>
      </c>
      <c r="C48" s="28"/>
      <c r="D48" s="28"/>
      <c r="E48" s="49"/>
      <c r="F48" s="49"/>
      <c r="G48" s="271" t="s">
        <v>102</v>
      </c>
      <c r="H48" s="271" t="s">
        <v>564</v>
      </c>
    </row>
    <row r="49" spans="2:8" x14ac:dyDescent="0.25">
      <c r="B49" s="29"/>
      <c r="C49" s="28"/>
      <c r="D49" s="28"/>
      <c r="E49" s="49"/>
      <c r="F49" s="49"/>
      <c r="G49" s="49"/>
      <c r="H49" s="49"/>
    </row>
    <row r="50" spans="2:8" x14ac:dyDescent="0.25">
      <c r="B50" s="29"/>
      <c r="C50" s="28"/>
      <c r="D50" s="28"/>
      <c r="E50" s="49"/>
      <c r="F50" s="49"/>
      <c r="G50" s="49"/>
      <c r="H50" s="49"/>
    </row>
    <row r="51" spans="2:8" x14ac:dyDescent="0.25">
      <c r="B51" s="29"/>
      <c r="C51" s="28"/>
      <c r="D51" s="28"/>
      <c r="E51" s="49"/>
      <c r="F51" s="49"/>
      <c r="G51" s="49"/>
      <c r="H51" s="49"/>
    </row>
    <row r="52" spans="2:8" x14ac:dyDescent="0.25">
      <c r="B52" s="28" t="s">
        <v>176</v>
      </c>
      <c r="C52" s="49"/>
      <c r="D52" s="28"/>
      <c r="E52" s="271" t="s">
        <v>94</v>
      </c>
      <c r="F52" s="271" t="s">
        <v>100</v>
      </c>
      <c r="G52" s="271" t="s">
        <v>96</v>
      </c>
      <c r="H52" s="271" t="s">
        <v>565</v>
      </c>
    </row>
    <row r="53" spans="2:8" x14ac:dyDescent="0.25">
      <c r="B53" s="28"/>
      <c r="C53" s="49"/>
      <c r="D53" s="28"/>
      <c r="E53" s="49"/>
      <c r="F53" s="49"/>
      <c r="G53" s="271" t="s">
        <v>102</v>
      </c>
      <c r="H53" s="49" t="s">
        <v>180</v>
      </c>
    </row>
    <row r="54" spans="2:8" x14ac:dyDescent="0.25">
      <c r="B54" s="28"/>
      <c r="C54" s="28"/>
      <c r="D54" s="28"/>
      <c r="E54" s="49"/>
      <c r="F54" s="49"/>
      <c r="G54" s="45"/>
      <c r="H54" s="45"/>
    </row>
    <row r="55" spans="2:8" x14ac:dyDescent="0.25">
      <c r="B55" s="28" t="s">
        <v>181</v>
      </c>
      <c r="C55" s="28"/>
      <c r="D55" s="28"/>
      <c r="E55" s="49"/>
      <c r="F55" s="49"/>
      <c r="G55" s="45"/>
      <c r="H55" s="45"/>
    </row>
    <row r="56" spans="2:8" x14ac:dyDescent="0.25">
      <c r="B56" s="28"/>
      <c r="C56" s="28"/>
      <c r="D56" s="28"/>
      <c r="E56" s="49"/>
      <c r="F56" s="49"/>
      <c r="G56" s="45"/>
      <c r="H56" s="45"/>
    </row>
    <row r="57" spans="2:8" x14ac:dyDescent="0.25">
      <c r="B57" s="28" t="s">
        <v>182</v>
      </c>
      <c r="C57" s="49"/>
      <c r="D57" s="49"/>
      <c r="E57" s="271" t="s">
        <v>306</v>
      </c>
      <c r="F57" s="49" t="s">
        <v>183</v>
      </c>
      <c r="G57" s="271" t="s">
        <v>102</v>
      </c>
      <c r="H57" s="49" t="s">
        <v>183</v>
      </c>
    </row>
    <row r="58" spans="2:8" x14ac:dyDescent="0.25">
      <c r="B58" s="28"/>
      <c r="C58" s="56"/>
      <c r="D58" s="56"/>
      <c r="E58" s="56"/>
      <c r="F58" s="56" t="s">
        <v>184</v>
      </c>
      <c r="G58" s="56"/>
      <c r="H58" s="56" t="s">
        <v>184</v>
      </c>
    </row>
    <row r="59" spans="2:8" x14ac:dyDescent="0.25">
      <c r="B59" s="28"/>
      <c r="C59" s="49"/>
      <c r="D59" s="49"/>
      <c r="E59" s="271" t="s">
        <v>378</v>
      </c>
      <c r="F59" s="49" t="s">
        <v>186</v>
      </c>
      <c r="G59" s="271" t="s">
        <v>111</v>
      </c>
      <c r="H59" s="49" t="s">
        <v>186</v>
      </c>
    </row>
    <row r="60" spans="2:8" x14ac:dyDescent="0.25">
      <c r="B60" s="28"/>
      <c r="C60" s="45"/>
      <c r="D60" s="49"/>
      <c r="E60" s="45"/>
      <c r="F60" s="49" t="s">
        <v>187</v>
      </c>
      <c r="G60" s="45"/>
      <c r="H60" s="49" t="s">
        <v>187</v>
      </c>
    </row>
    <row r="61" spans="2:8" x14ac:dyDescent="0.25">
      <c r="B61" s="28" t="s">
        <v>113</v>
      </c>
      <c r="C61" s="28"/>
      <c r="D61" s="28"/>
      <c r="E61" s="49"/>
      <c r="F61" s="49"/>
      <c r="G61" s="49"/>
      <c r="H61" s="56"/>
    </row>
    <row r="62" spans="2:8" x14ac:dyDescent="0.25">
      <c r="B62" s="28"/>
      <c r="C62" s="28"/>
      <c r="D62" s="28"/>
      <c r="E62" s="271" t="s">
        <v>94</v>
      </c>
      <c r="F62" s="271" t="s">
        <v>572</v>
      </c>
      <c r="G62" s="271" t="s">
        <v>96</v>
      </c>
      <c r="H62" s="271" t="s">
        <v>115</v>
      </c>
    </row>
    <row r="63" spans="2:8" x14ac:dyDescent="0.25">
      <c r="B63" s="28"/>
      <c r="C63" s="28"/>
      <c r="D63" s="28"/>
      <c r="E63" s="271" t="s">
        <v>306</v>
      </c>
      <c r="F63" s="271" t="s">
        <v>573</v>
      </c>
      <c r="G63" s="271" t="s">
        <v>102</v>
      </c>
      <c r="H63" s="271" t="s">
        <v>115</v>
      </c>
    </row>
    <row r="64" spans="2:8" x14ac:dyDescent="0.25">
      <c r="B64" s="29"/>
      <c r="C64" s="28"/>
      <c r="D64" s="28"/>
      <c r="E64" s="49"/>
      <c r="F64" s="49"/>
      <c r="G64" s="49"/>
      <c r="H64" s="49"/>
    </row>
  </sheetData>
  <mergeCells count="50">
    <mergeCell ref="C40:D40"/>
    <mergeCell ref="E40:F40"/>
    <mergeCell ref="G40:H40"/>
    <mergeCell ref="C41:H41"/>
    <mergeCell ref="C47:H47"/>
    <mergeCell ref="C38:D38"/>
    <mergeCell ref="E38:F38"/>
    <mergeCell ref="G38:H38"/>
    <mergeCell ref="C39:D39"/>
    <mergeCell ref="E39:F39"/>
    <mergeCell ref="G39:H39"/>
    <mergeCell ref="C35:D35"/>
    <mergeCell ref="E35:F35"/>
    <mergeCell ref="G35:H35"/>
    <mergeCell ref="C36:H36"/>
    <mergeCell ref="C37:D37"/>
    <mergeCell ref="E37:F37"/>
    <mergeCell ref="G37:H37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8:H28"/>
    <mergeCell ref="C29:D29"/>
    <mergeCell ref="E29:F29"/>
    <mergeCell ref="G29:H29"/>
    <mergeCell ref="C30:D30"/>
    <mergeCell ref="E30:F30"/>
    <mergeCell ref="G30:H30"/>
    <mergeCell ref="P7:Q7"/>
    <mergeCell ref="V7:W7"/>
    <mergeCell ref="X7:X8"/>
    <mergeCell ref="B26:H26"/>
    <mergeCell ref="C27:D27"/>
    <mergeCell ref="E27:F27"/>
    <mergeCell ref="G27:H27"/>
    <mergeCell ref="N7:O7"/>
    <mergeCell ref="A7:A8"/>
    <mergeCell ref="B7:B8"/>
    <mergeCell ref="C7:E7"/>
    <mergeCell ref="J7:K7"/>
    <mergeCell ref="L7:M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54"/>
  <sheetViews>
    <sheetView workbookViewId="0">
      <selection activeCell="J30" sqref="J30"/>
    </sheetView>
  </sheetViews>
  <sheetFormatPr defaultColWidth="14.5703125" defaultRowHeight="15" x14ac:dyDescent="0.25"/>
  <cols>
    <col min="1" max="1" width="5" customWidth="1"/>
    <col min="2" max="2" width="29.140625" customWidth="1"/>
    <col min="3" max="3" width="10.7109375" bestFit="1" customWidth="1"/>
    <col min="4" max="4" width="12.28515625" customWidth="1"/>
    <col min="5" max="5" width="9.140625" bestFit="1" customWidth="1"/>
    <col min="6" max="6" width="17.42578125" customWidth="1"/>
    <col min="7" max="7" width="10.7109375" bestFit="1" customWidth="1"/>
    <col min="8" max="8" width="23.85546875" bestFit="1" customWidth="1"/>
    <col min="9" max="9" width="13.5703125" bestFit="1" customWidth="1"/>
    <col min="10" max="10" width="6.42578125" bestFit="1" customWidth="1"/>
    <col min="11" max="11" width="5.85546875" bestFit="1" customWidth="1"/>
    <col min="12" max="12" width="5.42578125" bestFit="1" customWidth="1"/>
    <col min="13" max="13" width="5.85546875" bestFit="1" customWidth="1"/>
    <col min="14" max="14" width="5.42578125" bestFit="1" customWidth="1"/>
    <col min="15" max="15" width="5.85546875" bestFit="1" customWidth="1"/>
    <col min="16" max="16" width="5.42578125" bestFit="1" customWidth="1"/>
    <col min="17" max="17" width="5.85546875" bestFit="1" customWidth="1"/>
    <col min="18" max="18" width="14.140625" bestFit="1" customWidth="1"/>
    <col min="19" max="19" width="8" bestFit="1" customWidth="1"/>
    <col min="20" max="20" width="8.42578125" bestFit="1" customWidth="1"/>
    <col min="21" max="21" width="8.7109375" customWidth="1"/>
    <col min="22" max="22" width="5.42578125" bestFit="1" customWidth="1"/>
    <col min="23" max="23" width="5.85546875" bestFit="1" customWidth="1"/>
  </cols>
  <sheetData>
    <row r="2" spans="1:24" x14ac:dyDescent="0.25">
      <c r="B2" s="289" t="s">
        <v>625</v>
      </c>
    </row>
    <row r="3" spans="1:24" x14ac:dyDescent="0.25">
      <c r="B3" s="298" t="s">
        <v>626</v>
      </c>
    </row>
    <row r="4" spans="1:24" x14ac:dyDescent="0.25">
      <c r="B4" s="269" t="s">
        <v>560</v>
      </c>
    </row>
    <row r="5" spans="1:24" x14ac:dyDescent="0.25">
      <c r="B5" s="270" t="s">
        <v>561</v>
      </c>
    </row>
    <row r="7" spans="1:24" ht="15.75" customHeight="1" x14ac:dyDescent="0.25">
      <c r="A7" s="338" t="s">
        <v>627</v>
      </c>
    </row>
    <row r="9" spans="1:24" ht="75.75" customHeight="1" x14ac:dyDescent="0.25">
      <c r="A9" s="389" t="s">
        <v>3</v>
      </c>
      <c r="B9" s="389" t="s">
        <v>4</v>
      </c>
      <c r="C9" s="417" t="s">
        <v>121</v>
      </c>
      <c r="D9" s="417"/>
      <c r="E9" s="417"/>
      <c r="F9" s="388" t="s">
        <v>122</v>
      </c>
      <c r="G9" s="388" t="s">
        <v>7</v>
      </c>
      <c r="H9" s="5" t="s">
        <v>123</v>
      </c>
      <c r="I9" s="5" t="s">
        <v>9</v>
      </c>
      <c r="J9" s="389" t="s">
        <v>10</v>
      </c>
      <c r="K9" s="389"/>
      <c r="L9" s="389" t="s">
        <v>11</v>
      </c>
      <c r="M9" s="389"/>
      <c r="N9" s="389" t="s">
        <v>12</v>
      </c>
      <c r="O9" s="389"/>
      <c r="P9" s="389" t="s">
        <v>124</v>
      </c>
      <c r="Q9" s="389"/>
      <c r="R9" s="5" t="s">
        <v>125</v>
      </c>
      <c r="S9" s="5" t="s">
        <v>13</v>
      </c>
      <c r="T9" s="5" t="s">
        <v>14</v>
      </c>
      <c r="U9" s="5" t="s">
        <v>15</v>
      </c>
      <c r="V9" s="389" t="s">
        <v>16</v>
      </c>
      <c r="W9" s="389"/>
      <c r="X9" s="391" t="s">
        <v>17</v>
      </c>
    </row>
    <row r="10" spans="1:24" ht="25.5" customHeight="1" x14ac:dyDescent="0.25">
      <c r="A10" s="389"/>
      <c r="B10" s="389"/>
      <c r="C10" s="388" t="s">
        <v>686</v>
      </c>
      <c r="D10" s="388" t="s">
        <v>19</v>
      </c>
      <c r="E10" s="388" t="s">
        <v>20</v>
      </c>
      <c r="F10" s="388" t="s">
        <v>126</v>
      </c>
      <c r="G10" s="388" t="s">
        <v>20</v>
      </c>
      <c r="H10" s="5" t="s">
        <v>22</v>
      </c>
      <c r="I10" s="5" t="s">
        <v>23</v>
      </c>
      <c r="J10" s="5" t="s">
        <v>24</v>
      </c>
      <c r="K10" s="5" t="s">
        <v>20</v>
      </c>
      <c r="L10" s="5" t="s">
        <v>25</v>
      </c>
      <c r="M10" s="6" t="s">
        <v>20</v>
      </c>
      <c r="N10" s="6" t="s">
        <v>26</v>
      </c>
      <c r="O10" s="6" t="s">
        <v>20</v>
      </c>
      <c r="P10" s="5" t="s">
        <v>25</v>
      </c>
      <c r="Q10" s="5" t="s">
        <v>20</v>
      </c>
      <c r="R10" s="5" t="s">
        <v>127</v>
      </c>
      <c r="S10" s="5" t="s">
        <v>27</v>
      </c>
      <c r="T10" s="5" t="s">
        <v>28</v>
      </c>
      <c r="U10" s="5" t="s">
        <v>29</v>
      </c>
      <c r="V10" s="5" t="s">
        <v>25</v>
      </c>
      <c r="W10" s="5" t="s">
        <v>20</v>
      </c>
      <c r="X10" s="391"/>
    </row>
    <row r="11" spans="1:24" x14ac:dyDescent="0.25">
      <c r="C11" s="201"/>
      <c r="F11" s="201"/>
      <c r="G11" s="201"/>
    </row>
    <row r="12" spans="1:24" x14ac:dyDescent="0.25">
      <c r="A12" s="16" t="s">
        <v>600</v>
      </c>
      <c r="C12" s="201"/>
      <c r="F12" s="201"/>
      <c r="G12" s="201"/>
    </row>
    <row r="13" spans="1:24" x14ac:dyDescent="0.25">
      <c r="A13" s="17">
        <v>1</v>
      </c>
      <c r="B13" s="355" t="s">
        <v>680</v>
      </c>
      <c r="C13" s="387">
        <v>6.05</v>
      </c>
      <c r="D13" s="605"/>
      <c r="E13" s="605"/>
      <c r="F13" s="605">
        <v>9</v>
      </c>
      <c r="G13" s="605">
        <v>9</v>
      </c>
      <c r="H13" s="11">
        <v>100</v>
      </c>
      <c r="I13" s="11">
        <v>221</v>
      </c>
      <c r="J13" s="301">
        <v>740.6</v>
      </c>
      <c r="K13" s="11">
        <v>5</v>
      </c>
      <c r="L13" s="41">
        <v>13.61</v>
      </c>
      <c r="M13" s="11">
        <v>7</v>
      </c>
      <c r="N13" s="14">
        <v>40.9</v>
      </c>
      <c r="O13" s="11">
        <v>6</v>
      </c>
      <c r="P13" s="41">
        <v>30.14</v>
      </c>
      <c r="Q13" s="11">
        <v>9</v>
      </c>
      <c r="R13" s="41">
        <v>46.06</v>
      </c>
      <c r="S13" s="18">
        <v>338</v>
      </c>
      <c r="T13" s="339" t="s">
        <v>147</v>
      </c>
      <c r="U13" s="372" t="s">
        <v>32</v>
      </c>
      <c r="V13" s="41">
        <v>68.75</v>
      </c>
      <c r="W13" s="11">
        <v>7</v>
      </c>
      <c r="X13" s="11">
        <f t="shared" ref="X13:X15" si="0">SUM(E13+F13+K13+M13+O13+Q13+W13)</f>
        <v>43</v>
      </c>
    </row>
    <row r="14" spans="1:24" x14ac:dyDescent="0.25">
      <c r="A14" s="17">
        <v>2</v>
      </c>
      <c r="B14" s="9" t="s">
        <v>628</v>
      </c>
      <c r="C14" s="387">
        <v>5.78</v>
      </c>
      <c r="D14" s="606"/>
      <c r="E14" s="605"/>
      <c r="F14" s="605">
        <v>9</v>
      </c>
      <c r="G14" s="605">
        <v>9</v>
      </c>
      <c r="H14" s="11">
        <v>117</v>
      </c>
      <c r="I14" s="11">
        <v>221</v>
      </c>
      <c r="J14" s="301">
        <v>746.59999999999991</v>
      </c>
      <c r="K14" s="11">
        <v>5</v>
      </c>
      <c r="L14" s="14">
        <v>18.52</v>
      </c>
      <c r="M14" s="11">
        <v>9</v>
      </c>
      <c r="N14" s="14">
        <v>47.9</v>
      </c>
      <c r="O14" s="11">
        <v>8</v>
      </c>
      <c r="P14" s="14">
        <v>39.770000000000003</v>
      </c>
      <c r="Q14" s="11">
        <v>9</v>
      </c>
      <c r="R14" s="14">
        <v>74.81</v>
      </c>
      <c r="S14" s="18">
        <v>258</v>
      </c>
      <c r="T14" s="339" t="s">
        <v>147</v>
      </c>
      <c r="U14" s="18" t="s">
        <v>32</v>
      </c>
      <c r="V14" s="14">
        <v>58.39</v>
      </c>
      <c r="W14" s="11">
        <v>1</v>
      </c>
      <c r="X14" s="11">
        <f t="shared" si="0"/>
        <v>41</v>
      </c>
    </row>
    <row r="15" spans="1:24" x14ac:dyDescent="0.25">
      <c r="A15" s="17">
        <v>3</v>
      </c>
      <c r="B15" s="9" t="s">
        <v>629</v>
      </c>
      <c r="C15" s="387">
        <v>5.52</v>
      </c>
      <c r="D15" s="606"/>
      <c r="E15" s="605"/>
      <c r="F15" s="605">
        <v>9</v>
      </c>
      <c r="G15" s="605">
        <v>9</v>
      </c>
      <c r="H15" s="11">
        <v>110</v>
      </c>
      <c r="I15" s="11">
        <v>221</v>
      </c>
      <c r="J15" s="301">
        <v>754.09999999999991</v>
      </c>
      <c r="K15" s="11">
        <v>6</v>
      </c>
      <c r="L15" s="14">
        <v>16.079999999999998</v>
      </c>
      <c r="M15" s="11">
        <v>9</v>
      </c>
      <c r="N15" s="14">
        <v>54.3</v>
      </c>
      <c r="O15" s="11">
        <v>9</v>
      </c>
      <c r="P15" s="14">
        <v>35.659999999999997</v>
      </c>
      <c r="Q15" s="11">
        <v>9</v>
      </c>
      <c r="R15" s="14">
        <v>66.56</v>
      </c>
      <c r="S15" s="18">
        <v>273</v>
      </c>
      <c r="T15" s="339" t="s">
        <v>147</v>
      </c>
      <c r="U15" s="18" t="s">
        <v>32</v>
      </c>
      <c r="V15" s="14">
        <v>64.86</v>
      </c>
      <c r="W15" s="11">
        <v>1</v>
      </c>
      <c r="X15" s="11">
        <f t="shared" si="0"/>
        <v>43</v>
      </c>
    </row>
    <row r="16" spans="1:24" x14ac:dyDescent="0.25">
      <c r="C16" s="607"/>
      <c r="D16" s="608"/>
      <c r="E16" s="608"/>
      <c r="F16" s="607"/>
      <c r="G16" s="607"/>
      <c r="J16" s="270"/>
    </row>
    <row r="17" spans="1:25" x14ac:dyDescent="0.25">
      <c r="A17" s="16" t="s">
        <v>38</v>
      </c>
      <c r="C17" s="607"/>
      <c r="D17" s="608"/>
      <c r="E17" s="608"/>
      <c r="F17" s="607"/>
      <c r="G17" s="607"/>
      <c r="J17" s="270"/>
    </row>
    <row r="18" spans="1:25" x14ac:dyDescent="0.25">
      <c r="A18" s="17">
        <v>1</v>
      </c>
      <c r="B18" s="355" t="s">
        <v>680</v>
      </c>
      <c r="C18" s="387">
        <v>4.46</v>
      </c>
      <c r="D18" s="605"/>
      <c r="E18" s="605"/>
      <c r="F18" s="605">
        <v>8</v>
      </c>
      <c r="G18" s="605">
        <v>9</v>
      </c>
      <c r="H18" s="11">
        <v>122</v>
      </c>
      <c r="I18" s="11">
        <v>220</v>
      </c>
      <c r="J18" s="339">
        <v>754.59999999999991</v>
      </c>
      <c r="K18" s="11">
        <v>6</v>
      </c>
      <c r="L18" s="369">
        <v>13.73</v>
      </c>
      <c r="M18" s="370">
        <v>7</v>
      </c>
      <c r="N18" s="371">
        <v>38</v>
      </c>
      <c r="O18" s="370">
        <v>6</v>
      </c>
      <c r="P18" s="369">
        <v>27.46</v>
      </c>
      <c r="Q18" s="370">
        <v>8</v>
      </c>
      <c r="R18" s="369">
        <v>51.25</v>
      </c>
      <c r="S18" s="372">
        <v>377</v>
      </c>
      <c r="T18" s="372" t="s">
        <v>37</v>
      </c>
      <c r="U18" s="372" t="s">
        <v>40</v>
      </c>
      <c r="V18" s="369">
        <v>68.5</v>
      </c>
      <c r="W18" s="11">
        <v>7</v>
      </c>
      <c r="X18" s="11">
        <f t="shared" ref="X18:X20" si="1">SUM(E18+F18+K18+M18+O18+Q18+W18)</f>
        <v>42</v>
      </c>
    </row>
    <row r="19" spans="1:25" x14ac:dyDescent="0.25">
      <c r="A19" s="17">
        <v>2</v>
      </c>
      <c r="B19" s="9" t="s">
        <v>628</v>
      </c>
      <c r="C19" s="387">
        <v>4.1500000000000004</v>
      </c>
      <c r="D19" s="606"/>
      <c r="E19" s="605"/>
      <c r="F19" s="605">
        <v>8</v>
      </c>
      <c r="G19" s="605">
        <v>9</v>
      </c>
      <c r="H19" s="11">
        <v>132</v>
      </c>
      <c r="I19" s="11">
        <v>220</v>
      </c>
      <c r="J19" s="339">
        <v>753.7</v>
      </c>
      <c r="K19" s="11">
        <v>6</v>
      </c>
      <c r="L19" s="14">
        <v>15.65</v>
      </c>
      <c r="M19" s="11">
        <v>8</v>
      </c>
      <c r="N19" s="14">
        <v>39</v>
      </c>
      <c r="O19" s="11">
        <v>6</v>
      </c>
      <c r="P19" s="14">
        <v>32.659999999999997</v>
      </c>
      <c r="Q19" s="11">
        <v>9</v>
      </c>
      <c r="R19" s="14">
        <v>61.37</v>
      </c>
      <c r="S19" s="18">
        <v>295</v>
      </c>
      <c r="T19" s="18" t="s">
        <v>37</v>
      </c>
      <c r="U19" s="18" t="s">
        <v>40</v>
      </c>
      <c r="V19" s="14">
        <v>66</v>
      </c>
      <c r="W19" s="11">
        <v>3</v>
      </c>
      <c r="X19" s="11">
        <f t="shared" si="1"/>
        <v>40</v>
      </c>
    </row>
    <row r="20" spans="1:25" x14ac:dyDescent="0.25">
      <c r="A20" s="17">
        <v>3</v>
      </c>
      <c r="B20" s="9" t="s">
        <v>629</v>
      </c>
      <c r="C20" s="387">
        <v>4.51</v>
      </c>
      <c r="D20" s="606"/>
      <c r="E20" s="605"/>
      <c r="F20" s="605">
        <v>8</v>
      </c>
      <c r="G20" s="605">
        <v>9</v>
      </c>
      <c r="H20" s="11">
        <v>113</v>
      </c>
      <c r="I20" s="11">
        <v>220</v>
      </c>
      <c r="J20" s="339">
        <v>784.2</v>
      </c>
      <c r="K20" s="11">
        <v>7</v>
      </c>
      <c r="L20" s="14">
        <v>14.86</v>
      </c>
      <c r="M20" s="11">
        <v>8</v>
      </c>
      <c r="N20" s="14">
        <v>39</v>
      </c>
      <c r="O20" s="11">
        <v>6</v>
      </c>
      <c r="P20" s="14">
        <v>30.91</v>
      </c>
      <c r="Q20" s="11">
        <v>9</v>
      </c>
      <c r="R20" s="14">
        <v>57.76</v>
      </c>
      <c r="S20" s="18">
        <v>295</v>
      </c>
      <c r="T20" s="18" t="s">
        <v>37</v>
      </c>
      <c r="U20" s="18" t="s">
        <v>40</v>
      </c>
      <c r="V20" s="14">
        <v>68.599999999999994</v>
      </c>
      <c r="W20" s="11">
        <v>6</v>
      </c>
      <c r="X20" s="11">
        <f t="shared" si="1"/>
        <v>44</v>
      </c>
    </row>
    <row r="21" spans="1:25" x14ac:dyDescent="0.25">
      <c r="C21" s="607"/>
      <c r="D21" s="608"/>
      <c r="E21" s="608"/>
      <c r="F21" s="607"/>
      <c r="G21" s="607"/>
      <c r="J21" s="270"/>
    </row>
    <row r="22" spans="1:25" x14ac:dyDescent="0.25">
      <c r="A22" s="16" t="s">
        <v>42</v>
      </c>
      <c r="C22" s="607"/>
      <c r="D22" s="608"/>
      <c r="E22" s="608"/>
      <c r="F22" s="607"/>
      <c r="G22" s="607"/>
      <c r="J22" s="270"/>
    </row>
    <row r="23" spans="1:25" x14ac:dyDescent="0.25">
      <c r="A23" s="17">
        <v>1</v>
      </c>
      <c r="B23" s="355" t="s">
        <v>680</v>
      </c>
      <c r="C23" s="387">
        <f>(C13+C18)/2</f>
        <v>5.2549999999999999</v>
      </c>
      <c r="D23" s="605"/>
      <c r="E23" s="605"/>
      <c r="F23" s="606">
        <f t="shared" ref="F23:J25" si="2">(F13+F18)/2</f>
        <v>8.5</v>
      </c>
      <c r="G23" s="606">
        <f t="shared" si="2"/>
        <v>9</v>
      </c>
      <c r="H23" s="606">
        <f t="shared" si="2"/>
        <v>111</v>
      </c>
      <c r="I23" s="606">
        <f t="shared" si="2"/>
        <v>220.5</v>
      </c>
      <c r="J23" s="339">
        <f t="shared" si="2"/>
        <v>747.59999999999991</v>
      </c>
      <c r="K23" s="605">
        <v>5</v>
      </c>
      <c r="L23" s="609">
        <f>(L13+L18)/2</f>
        <v>13.67</v>
      </c>
      <c r="M23" s="605">
        <v>7</v>
      </c>
      <c r="N23" s="609">
        <f>(N13+N18)/2</f>
        <v>39.450000000000003</v>
      </c>
      <c r="O23" s="605">
        <v>6</v>
      </c>
      <c r="P23" s="609">
        <f>(P13+P18)/2</f>
        <v>28.8</v>
      </c>
      <c r="Q23" s="605">
        <v>8</v>
      </c>
      <c r="R23" s="609">
        <f t="shared" ref="R23:S25" si="3">(R13+R18)/2</f>
        <v>48.655000000000001</v>
      </c>
      <c r="S23" s="606">
        <f t="shared" si="3"/>
        <v>357.5</v>
      </c>
      <c r="T23" s="606"/>
      <c r="U23" s="606"/>
      <c r="V23" s="609">
        <f>(V13+V18)/2</f>
        <v>68.625</v>
      </c>
      <c r="W23" s="605">
        <v>7</v>
      </c>
      <c r="X23" s="12">
        <f t="shared" ref="X23:X25" si="4">SUM(E23+F23+K23+M23+O23+Q23+W23)</f>
        <v>41.5</v>
      </c>
      <c r="Y23" s="19"/>
    </row>
    <row r="24" spans="1:25" x14ac:dyDescent="0.25">
      <c r="A24" s="17">
        <v>2</v>
      </c>
      <c r="B24" s="9" t="s">
        <v>628</v>
      </c>
      <c r="C24" s="387">
        <f>(C14+C19)/2</f>
        <v>4.9649999999999999</v>
      </c>
      <c r="D24" s="606"/>
      <c r="E24" s="605"/>
      <c r="F24" s="606">
        <f t="shared" si="2"/>
        <v>8.5</v>
      </c>
      <c r="G24" s="606">
        <f t="shared" si="2"/>
        <v>9</v>
      </c>
      <c r="H24" s="606">
        <f t="shared" si="2"/>
        <v>124.5</v>
      </c>
      <c r="I24" s="606">
        <f t="shared" si="2"/>
        <v>220.5</v>
      </c>
      <c r="J24" s="339">
        <f t="shared" si="2"/>
        <v>750.15</v>
      </c>
      <c r="K24" s="605">
        <v>5</v>
      </c>
      <c r="L24" s="609">
        <f>(L14+L19)/2</f>
        <v>17.085000000000001</v>
      </c>
      <c r="M24" s="605">
        <v>9</v>
      </c>
      <c r="N24" s="609">
        <f>(N14+N19)/2</f>
        <v>43.45</v>
      </c>
      <c r="O24" s="605">
        <v>7</v>
      </c>
      <c r="P24" s="609">
        <f>(P14+P19)/2</f>
        <v>36.215000000000003</v>
      </c>
      <c r="Q24" s="605">
        <v>9</v>
      </c>
      <c r="R24" s="609">
        <f t="shared" si="3"/>
        <v>68.09</v>
      </c>
      <c r="S24" s="606">
        <f t="shared" si="3"/>
        <v>276.5</v>
      </c>
      <c r="T24" s="606"/>
      <c r="U24" s="606"/>
      <c r="V24" s="609">
        <f>(V14+V19)/2</f>
        <v>62.195</v>
      </c>
      <c r="W24" s="605">
        <v>1</v>
      </c>
      <c r="X24" s="12">
        <f t="shared" si="4"/>
        <v>39.5</v>
      </c>
    </row>
    <row r="25" spans="1:25" x14ac:dyDescent="0.25">
      <c r="A25" s="17">
        <v>3</v>
      </c>
      <c r="B25" s="9" t="s">
        <v>629</v>
      </c>
      <c r="C25" s="387">
        <f>(C15+C20)/2</f>
        <v>5.0149999999999997</v>
      </c>
      <c r="D25" s="606"/>
      <c r="E25" s="605"/>
      <c r="F25" s="606">
        <f t="shared" si="2"/>
        <v>8.5</v>
      </c>
      <c r="G25" s="606">
        <f t="shared" si="2"/>
        <v>9</v>
      </c>
      <c r="H25" s="606">
        <f t="shared" si="2"/>
        <v>111.5</v>
      </c>
      <c r="I25" s="606">
        <f t="shared" si="2"/>
        <v>220.5</v>
      </c>
      <c r="J25" s="339">
        <f t="shared" si="2"/>
        <v>769.15</v>
      </c>
      <c r="K25" s="605">
        <v>6</v>
      </c>
      <c r="L25" s="609">
        <f>(L15+L20)/2</f>
        <v>15.469999999999999</v>
      </c>
      <c r="M25" s="605">
        <v>8</v>
      </c>
      <c r="N25" s="609">
        <f>(N15+N20)/2</f>
        <v>46.65</v>
      </c>
      <c r="O25" s="605">
        <v>8</v>
      </c>
      <c r="P25" s="609">
        <f>(P15+P20)/2</f>
        <v>33.284999999999997</v>
      </c>
      <c r="Q25" s="605">
        <v>9</v>
      </c>
      <c r="R25" s="609">
        <f t="shared" si="3"/>
        <v>62.16</v>
      </c>
      <c r="S25" s="606">
        <f t="shared" si="3"/>
        <v>284</v>
      </c>
      <c r="T25" s="606"/>
      <c r="U25" s="606"/>
      <c r="V25" s="609">
        <f>(V15+V20)/2</f>
        <v>66.72999999999999</v>
      </c>
      <c r="W25" s="605">
        <v>4</v>
      </c>
      <c r="X25" s="12">
        <f t="shared" si="4"/>
        <v>43.5</v>
      </c>
    </row>
    <row r="28" spans="1:25" x14ac:dyDescent="0.25">
      <c r="B28" s="390" t="s">
        <v>43</v>
      </c>
      <c r="C28" s="390"/>
      <c r="D28" s="390"/>
      <c r="E28" s="390"/>
      <c r="F28" s="390"/>
      <c r="G28" s="390"/>
      <c r="H28" s="390"/>
    </row>
    <row r="29" spans="1:25" x14ac:dyDescent="0.25">
      <c r="B29" s="27" t="s">
        <v>44</v>
      </c>
      <c r="C29" s="392"/>
      <c r="D29" s="393"/>
      <c r="E29" s="392" t="s">
        <v>152</v>
      </c>
      <c r="F29" s="393"/>
      <c r="G29" s="394" t="s">
        <v>47</v>
      </c>
      <c r="H29" s="393"/>
    </row>
    <row r="30" spans="1:25" x14ac:dyDescent="0.25">
      <c r="B30" s="28" t="s">
        <v>48</v>
      </c>
      <c r="C30" s="395"/>
      <c r="D30" s="396"/>
      <c r="E30" s="396"/>
      <c r="F30" s="396"/>
      <c r="G30" s="396"/>
      <c r="H30" s="397"/>
    </row>
    <row r="31" spans="1:25" x14ac:dyDescent="0.25">
      <c r="B31" s="28" t="s">
        <v>49</v>
      </c>
      <c r="C31" s="402"/>
      <c r="D31" s="402"/>
      <c r="E31" s="402" t="s">
        <v>154</v>
      </c>
      <c r="F31" s="402"/>
      <c r="G31" s="399" t="s">
        <v>51</v>
      </c>
      <c r="H31" s="400"/>
    </row>
    <row r="32" spans="1:25" x14ac:dyDescent="0.25">
      <c r="B32" s="28" t="s">
        <v>55</v>
      </c>
      <c r="C32" s="392"/>
      <c r="D32" s="393"/>
      <c r="E32" s="406">
        <v>2.4</v>
      </c>
      <c r="F32" s="407"/>
      <c r="G32" s="406">
        <v>2.2000000000000002</v>
      </c>
      <c r="H32" s="407"/>
    </row>
    <row r="33" spans="2:8" x14ac:dyDescent="0.25">
      <c r="B33" s="28" t="s">
        <v>56</v>
      </c>
      <c r="C33" s="392"/>
      <c r="D33" s="393"/>
      <c r="E33" s="408">
        <v>5.8</v>
      </c>
      <c r="F33" s="409"/>
      <c r="G33" s="406">
        <v>5.6</v>
      </c>
      <c r="H33" s="407"/>
    </row>
    <row r="34" spans="2:8" x14ac:dyDescent="0.25">
      <c r="B34" s="28" t="s">
        <v>57</v>
      </c>
      <c r="C34" s="392"/>
      <c r="D34" s="393"/>
      <c r="E34" s="406">
        <v>114</v>
      </c>
      <c r="F34" s="407"/>
      <c r="G34" s="406">
        <v>71</v>
      </c>
      <c r="H34" s="407"/>
    </row>
    <row r="35" spans="2:8" x14ac:dyDescent="0.25">
      <c r="B35" s="28" t="s">
        <v>58</v>
      </c>
      <c r="C35" s="392"/>
      <c r="D35" s="393"/>
      <c r="E35" s="406">
        <v>81</v>
      </c>
      <c r="F35" s="407"/>
      <c r="G35" s="406">
        <v>122</v>
      </c>
      <c r="H35" s="407"/>
    </row>
    <row r="36" spans="2:8" x14ac:dyDescent="0.25">
      <c r="B36" s="28" t="s">
        <v>52</v>
      </c>
      <c r="C36" s="392"/>
      <c r="D36" s="394"/>
      <c r="E36" s="414" t="s">
        <v>552</v>
      </c>
      <c r="F36" s="400"/>
      <c r="G36" s="401" t="s">
        <v>155</v>
      </c>
      <c r="H36" s="400"/>
    </row>
    <row r="37" spans="2:8" x14ac:dyDescent="0.25">
      <c r="B37" s="28" t="s">
        <v>59</v>
      </c>
      <c r="C37" s="413"/>
      <c r="D37" s="411"/>
      <c r="E37" s="394" t="s">
        <v>630</v>
      </c>
      <c r="F37" s="400"/>
      <c r="G37" s="394" t="s">
        <v>630</v>
      </c>
      <c r="H37" s="400"/>
    </row>
    <row r="38" spans="2:8" x14ac:dyDescent="0.25">
      <c r="B38" s="28" t="s">
        <v>61</v>
      </c>
      <c r="C38" s="410"/>
      <c r="D38" s="411"/>
      <c r="E38" s="411"/>
      <c r="F38" s="411"/>
      <c r="G38" s="411"/>
      <c r="H38" s="412"/>
    </row>
    <row r="39" spans="2:8" x14ac:dyDescent="0.25">
      <c r="B39" s="28" t="s">
        <v>63</v>
      </c>
      <c r="C39" s="402"/>
      <c r="D39" s="402"/>
      <c r="E39" s="415" t="s">
        <v>566</v>
      </c>
      <c r="F39" s="404"/>
      <c r="G39" s="415" t="s">
        <v>65</v>
      </c>
      <c r="H39" s="404"/>
    </row>
    <row r="40" spans="2:8" x14ac:dyDescent="0.25">
      <c r="B40" s="27" t="s">
        <v>66</v>
      </c>
      <c r="C40" s="394"/>
      <c r="D40" s="393"/>
      <c r="E40" s="416" t="s">
        <v>567</v>
      </c>
      <c r="F40" s="404"/>
      <c r="G40" s="415" t="s">
        <v>68</v>
      </c>
      <c r="H40" s="404"/>
    </row>
    <row r="41" spans="2:8" x14ac:dyDescent="0.25">
      <c r="B41" s="27" t="s">
        <v>69</v>
      </c>
      <c r="C41" s="394"/>
      <c r="D41" s="393"/>
      <c r="E41" s="415" t="s">
        <v>277</v>
      </c>
      <c r="F41" s="404"/>
      <c r="G41" s="415" t="s">
        <v>71</v>
      </c>
      <c r="H41" s="404"/>
    </row>
    <row r="42" spans="2:8" x14ac:dyDescent="0.25">
      <c r="B42" s="27" t="s">
        <v>15</v>
      </c>
      <c r="C42" s="394"/>
      <c r="D42" s="393"/>
      <c r="E42" s="415" t="s">
        <v>559</v>
      </c>
      <c r="F42" s="404"/>
      <c r="G42" s="415" t="s">
        <v>73</v>
      </c>
      <c r="H42" s="404"/>
    </row>
    <row r="43" spans="2:8" x14ac:dyDescent="0.25">
      <c r="B43" s="28" t="s">
        <v>74</v>
      </c>
      <c r="C43" s="405"/>
      <c r="D43" s="405"/>
      <c r="E43" s="405"/>
      <c r="F43" s="405"/>
      <c r="G43" s="405"/>
      <c r="H43" s="405"/>
    </row>
    <row r="44" spans="2:8" x14ac:dyDescent="0.25">
      <c r="B44" s="28" t="s">
        <v>75</v>
      </c>
      <c r="C44" s="28"/>
      <c r="D44" s="31"/>
      <c r="E44" s="271" t="s">
        <v>566</v>
      </c>
      <c r="F44" s="272" t="s">
        <v>568</v>
      </c>
      <c r="G44" s="271" t="s">
        <v>77</v>
      </c>
      <c r="H44" s="272" t="s">
        <v>78</v>
      </c>
    </row>
    <row r="45" spans="2:8" x14ac:dyDescent="0.25">
      <c r="B45" s="28" t="s">
        <v>79</v>
      </c>
      <c r="C45" s="116"/>
      <c r="D45" s="40"/>
      <c r="E45" s="271" t="s">
        <v>555</v>
      </c>
      <c r="F45" s="272" t="s">
        <v>569</v>
      </c>
      <c r="G45" s="273" t="s">
        <v>83</v>
      </c>
      <c r="H45" s="272" t="s">
        <v>562</v>
      </c>
    </row>
    <row r="46" spans="2:8" x14ac:dyDescent="0.25">
      <c r="B46" s="28" t="s">
        <v>79</v>
      </c>
      <c r="C46" s="117"/>
      <c r="D46" s="40"/>
      <c r="E46" s="271" t="s">
        <v>288</v>
      </c>
      <c r="F46" s="272" t="s">
        <v>571</v>
      </c>
      <c r="G46" s="117" t="s">
        <v>88</v>
      </c>
      <c r="H46" s="272" t="s">
        <v>563</v>
      </c>
    </row>
    <row r="47" spans="2:8" x14ac:dyDescent="0.25">
      <c r="B47" s="28" t="s">
        <v>79</v>
      </c>
      <c r="C47" s="49"/>
      <c r="D47" s="40"/>
      <c r="E47" s="271" t="s">
        <v>174</v>
      </c>
      <c r="F47" s="272" t="s">
        <v>570</v>
      </c>
      <c r="G47" s="49"/>
      <c r="H47" s="40"/>
    </row>
    <row r="48" spans="2:8" x14ac:dyDescent="0.25">
      <c r="B48" s="28"/>
      <c r="C48" s="28"/>
      <c r="D48" s="31"/>
      <c r="E48" s="271" t="s">
        <v>574</v>
      </c>
      <c r="F48" s="272" t="s">
        <v>575</v>
      </c>
      <c r="G48" s="45"/>
      <c r="H48" s="45"/>
    </row>
    <row r="49" spans="2:8" x14ac:dyDescent="0.25">
      <c r="B49" s="28" t="s">
        <v>91</v>
      </c>
      <c r="C49" s="402"/>
      <c r="D49" s="402"/>
      <c r="E49" s="402"/>
      <c r="F49" s="402"/>
      <c r="G49" s="402"/>
      <c r="H49" s="402"/>
    </row>
    <row r="50" spans="2:8" x14ac:dyDescent="0.25">
      <c r="B50" s="28" t="s">
        <v>92</v>
      </c>
      <c r="C50" s="28"/>
      <c r="D50" s="28"/>
      <c r="E50" s="49"/>
      <c r="F50" s="49"/>
      <c r="G50" s="271" t="s">
        <v>102</v>
      </c>
      <c r="H50" s="271" t="s">
        <v>564</v>
      </c>
    </row>
    <row r="51" spans="2:8" x14ac:dyDescent="0.25">
      <c r="B51" s="28" t="s">
        <v>113</v>
      </c>
      <c r="C51" s="28"/>
      <c r="D51" s="28"/>
      <c r="E51" s="49"/>
      <c r="F51" s="49"/>
      <c r="G51" s="49"/>
      <c r="H51" s="56"/>
    </row>
    <row r="52" spans="2:8" x14ac:dyDescent="0.25">
      <c r="B52" s="28"/>
      <c r="C52" s="28"/>
      <c r="D52" s="28"/>
      <c r="E52" s="271" t="s">
        <v>94</v>
      </c>
      <c r="F52" s="271" t="s">
        <v>572</v>
      </c>
      <c r="G52" s="271" t="s">
        <v>96</v>
      </c>
      <c r="H52" s="271" t="s">
        <v>115</v>
      </c>
    </row>
    <row r="53" spans="2:8" x14ac:dyDescent="0.25">
      <c r="B53" s="28"/>
      <c r="C53" s="28"/>
      <c r="D53" s="28"/>
      <c r="E53" s="271" t="s">
        <v>306</v>
      </c>
      <c r="F53" s="271" t="s">
        <v>573</v>
      </c>
      <c r="G53" s="271" t="s">
        <v>102</v>
      </c>
      <c r="H53" s="271" t="s">
        <v>115</v>
      </c>
    </row>
    <row r="54" spans="2:8" x14ac:dyDescent="0.25">
      <c r="B54" s="29"/>
      <c r="C54" s="28"/>
      <c r="D54" s="28"/>
      <c r="E54" s="49"/>
      <c r="F54" s="49"/>
      <c r="G54" s="49"/>
      <c r="H54" s="49"/>
    </row>
  </sheetData>
  <mergeCells count="50">
    <mergeCell ref="A9:A10"/>
    <mergeCell ref="B9:B10"/>
    <mergeCell ref="C9:E9"/>
    <mergeCell ref="J9:K9"/>
    <mergeCell ref="L9:M9"/>
    <mergeCell ref="P9:Q9"/>
    <mergeCell ref="V9:W9"/>
    <mergeCell ref="X9:X10"/>
    <mergeCell ref="B28:H28"/>
    <mergeCell ref="C29:D29"/>
    <mergeCell ref="E29:F29"/>
    <mergeCell ref="G29:H29"/>
    <mergeCell ref="N9:O9"/>
    <mergeCell ref="C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H43"/>
    <mergeCell ref="C49:H4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39"/>
  <sheetViews>
    <sheetView workbookViewId="0">
      <selection activeCell="G23" sqref="G23:H23"/>
    </sheetView>
  </sheetViews>
  <sheetFormatPr defaultColWidth="14.5703125" defaultRowHeight="15" x14ac:dyDescent="0.25"/>
  <cols>
    <col min="1" max="1" width="5" customWidth="1"/>
    <col min="2" max="2" width="29.140625" customWidth="1"/>
    <col min="3" max="3" width="10.7109375" bestFit="1" customWidth="1"/>
    <col min="4" max="4" width="17.7109375" customWidth="1"/>
    <col min="5" max="5" width="9.140625" bestFit="1" customWidth="1"/>
    <col min="6" max="6" width="17.42578125" customWidth="1"/>
    <col min="7" max="7" width="10.7109375" bestFit="1" customWidth="1"/>
    <col min="8" max="8" width="23.85546875" bestFit="1" customWidth="1"/>
    <col min="9" max="9" width="13.5703125" bestFit="1" customWidth="1"/>
    <col min="10" max="10" width="6.42578125" bestFit="1" customWidth="1"/>
    <col min="11" max="11" width="5.85546875" bestFit="1" customWidth="1"/>
    <col min="12" max="12" width="5.42578125" bestFit="1" customWidth="1"/>
    <col min="13" max="13" width="5.85546875" bestFit="1" customWidth="1"/>
    <col min="14" max="14" width="5.42578125" bestFit="1" customWidth="1"/>
    <col min="15" max="15" width="5.85546875" bestFit="1" customWidth="1"/>
    <col min="16" max="16" width="5.42578125" bestFit="1" customWidth="1"/>
    <col min="17" max="17" width="5.85546875" bestFit="1" customWidth="1"/>
    <col min="18" max="18" width="14.140625" bestFit="1" customWidth="1"/>
    <col min="19" max="19" width="8" bestFit="1" customWidth="1"/>
    <col min="20" max="20" width="8.42578125" bestFit="1" customWidth="1"/>
    <col min="21" max="21" width="8.7109375" customWidth="1"/>
    <col min="22" max="22" width="5.42578125" bestFit="1" customWidth="1"/>
    <col min="23" max="23" width="5.85546875" bestFit="1" customWidth="1"/>
  </cols>
  <sheetData>
    <row r="2" spans="1:25" x14ac:dyDescent="0.25">
      <c r="B2" s="289" t="s">
        <v>637</v>
      </c>
    </row>
    <row r="3" spans="1:25" x14ac:dyDescent="0.25">
      <c r="B3" s="298" t="s">
        <v>638</v>
      </c>
    </row>
    <row r="5" spans="1:25" ht="15.75" customHeight="1" x14ac:dyDescent="0.25">
      <c r="A5" s="338" t="s">
        <v>627</v>
      </c>
    </row>
    <row r="7" spans="1:25" ht="75.75" customHeight="1" x14ac:dyDescent="0.25">
      <c r="A7" s="389" t="s">
        <v>3</v>
      </c>
      <c r="B7" s="389" t="s">
        <v>4</v>
      </c>
      <c r="C7" s="417" t="s">
        <v>121</v>
      </c>
      <c r="D7" s="417"/>
      <c r="E7" s="417"/>
      <c r="F7" s="388" t="s">
        <v>122</v>
      </c>
      <c r="G7" s="388" t="s">
        <v>7</v>
      </c>
      <c r="H7" s="5" t="s">
        <v>123</v>
      </c>
      <c r="I7" s="5" t="s">
        <v>9</v>
      </c>
      <c r="J7" s="389" t="s">
        <v>10</v>
      </c>
      <c r="K7" s="389"/>
      <c r="L7" s="389" t="s">
        <v>11</v>
      </c>
      <c r="M7" s="389"/>
      <c r="N7" s="389" t="s">
        <v>12</v>
      </c>
      <c r="O7" s="389"/>
      <c r="P7" s="389" t="s">
        <v>124</v>
      </c>
      <c r="Q7" s="389"/>
      <c r="R7" s="5" t="s">
        <v>125</v>
      </c>
      <c r="S7" s="5" t="s">
        <v>13</v>
      </c>
      <c r="T7" s="5" t="s">
        <v>14</v>
      </c>
      <c r="U7" s="5" t="s">
        <v>15</v>
      </c>
      <c r="V7" s="389" t="s">
        <v>16</v>
      </c>
      <c r="W7" s="389"/>
      <c r="X7" s="391" t="s">
        <v>17</v>
      </c>
      <c r="Y7" s="343"/>
    </row>
    <row r="8" spans="1:25" ht="25.5" customHeight="1" x14ac:dyDescent="0.25">
      <c r="A8" s="389"/>
      <c r="B8" s="389"/>
      <c r="C8" s="388" t="s">
        <v>686</v>
      </c>
      <c r="D8" s="388" t="s">
        <v>19</v>
      </c>
      <c r="E8" s="388" t="s">
        <v>20</v>
      </c>
      <c r="F8" s="388" t="s">
        <v>126</v>
      </c>
      <c r="G8" s="388" t="s">
        <v>20</v>
      </c>
      <c r="H8" s="5" t="s">
        <v>22</v>
      </c>
      <c r="I8" s="5" t="s">
        <v>23</v>
      </c>
      <c r="J8" s="5" t="s">
        <v>24</v>
      </c>
      <c r="K8" s="5" t="s">
        <v>20</v>
      </c>
      <c r="L8" s="5" t="s">
        <v>25</v>
      </c>
      <c r="M8" s="6" t="s">
        <v>20</v>
      </c>
      <c r="N8" s="6" t="s">
        <v>26</v>
      </c>
      <c r="O8" s="6" t="s">
        <v>20</v>
      </c>
      <c r="P8" s="5" t="s">
        <v>25</v>
      </c>
      <c r="Q8" s="5" t="s">
        <v>20</v>
      </c>
      <c r="R8" s="5" t="s">
        <v>127</v>
      </c>
      <c r="S8" s="5" t="s">
        <v>27</v>
      </c>
      <c r="T8" s="5" t="s">
        <v>28</v>
      </c>
      <c r="U8" s="5" t="s">
        <v>29</v>
      </c>
      <c r="V8" s="5" t="s">
        <v>25</v>
      </c>
      <c r="W8" s="5" t="s">
        <v>20</v>
      </c>
      <c r="X8" s="391"/>
      <c r="Y8" s="107"/>
    </row>
    <row r="9" spans="1:25" x14ac:dyDescent="0.25">
      <c r="C9" s="201"/>
      <c r="F9" s="201"/>
      <c r="G9" s="201"/>
      <c r="Y9" s="107"/>
    </row>
    <row r="10" spans="1:25" x14ac:dyDescent="0.25">
      <c r="A10" s="16" t="s">
        <v>600</v>
      </c>
      <c r="C10" s="201"/>
      <c r="F10" s="201"/>
      <c r="G10" s="201"/>
      <c r="Y10" s="107"/>
    </row>
    <row r="11" spans="1:25" x14ac:dyDescent="0.25">
      <c r="A11" s="17">
        <v>1</v>
      </c>
      <c r="B11" s="355" t="s">
        <v>680</v>
      </c>
      <c r="C11" s="387">
        <v>2.71</v>
      </c>
      <c r="D11" s="605"/>
      <c r="E11" s="605"/>
      <c r="F11" s="605">
        <v>9</v>
      </c>
      <c r="G11" s="605">
        <v>9</v>
      </c>
      <c r="H11" s="11">
        <v>100</v>
      </c>
      <c r="I11" s="11">
        <v>221</v>
      </c>
      <c r="J11" s="301">
        <v>741</v>
      </c>
      <c r="K11" s="11">
        <v>5</v>
      </c>
      <c r="L11" s="41">
        <v>12.32</v>
      </c>
      <c r="M11" s="11">
        <v>6</v>
      </c>
      <c r="N11" s="14">
        <v>36.4</v>
      </c>
      <c r="O11" s="11">
        <v>4</v>
      </c>
      <c r="P11" s="41">
        <v>26.81</v>
      </c>
      <c r="Q11" s="11">
        <v>8</v>
      </c>
      <c r="R11" s="41">
        <v>40.72</v>
      </c>
      <c r="S11" s="18">
        <v>398</v>
      </c>
      <c r="T11" s="351" t="s">
        <v>631</v>
      </c>
      <c r="U11" s="374" t="s">
        <v>387</v>
      </c>
      <c r="V11" s="41">
        <v>70.47</v>
      </c>
      <c r="W11" s="11">
        <v>9</v>
      </c>
      <c r="X11" s="11">
        <f t="shared" ref="X11:X13" si="0">SUM(E11+F11+K11+M11+O11+Q11+W11)</f>
        <v>41</v>
      </c>
      <c r="Y11" s="256"/>
    </row>
    <row r="12" spans="1:25" x14ac:dyDescent="0.25">
      <c r="A12" s="17">
        <v>2</v>
      </c>
      <c r="B12" s="9" t="s">
        <v>628</v>
      </c>
      <c r="C12" s="387">
        <v>3.03</v>
      </c>
      <c r="D12" s="606"/>
      <c r="E12" s="605"/>
      <c r="F12" s="605">
        <v>9</v>
      </c>
      <c r="G12" s="605">
        <v>9</v>
      </c>
      <c r="H12" s="11">
        <v>103</v>
      </c>
      <c r="I12" s="11">
        <v>221</v>
      </c>
      <c r="J12" s="301">
        <v>746.1</v>
      </c>
      <c r="K12" s="11">
        <v>5</v>
      </c>
      <c r="L12" s="14">
        <v>13.28</v>
      </c>
      <c r="M12" s="11">
        <v>7</v>
      </c>
      <c r="N12" s="14">
        <v>39.700000000000003</v>
      </c>
      <c r="O12" s="11">
        <v>5</v>
      </c>
      <c r="P12" s="14">
        <v>28.83</v>
      </c>
      <c r="Q12" s="11">
        <v>8</v>
      </c>
      <c r="R12" s="14">
        <v>48.76</v>
      </c>
      <c r="S12" s="18">
        <v>331</v>
      </c>
      <c r="T12" s="351" t="s">
        <v>631</v>
      </c>
      <c r="U12" s="351" t="s">
        <v>387</v>
      </c>
      <c r="V12" s="14">
        <v>69.27</v>
      </c>
      <c r="W12" s="11">
        <v>8</v>
      </c>
      <c r="X12" s="11">
        <f t="shared" si="0"/>
        <v>42</v>
      </c>
      <c r="Y12" s="256"/>
    </row>
    <row r="13" spans="1:25" x14ac:dyDescent="0.25">
      <c r="A13" s="17">
        <v>3</v>
      </c>
      <c r="B13" s="9" t="s">
        <v>629</v>
      </c>
      <c r="C13" s="387">
        <v>3.02</v>
      </c>
      <c r="D13" s="606"/>
      <c r="E13" s="605"/>
      <c r="F13" s="605">
        <v>9</v>
      </c>
      <c r="G13" s="605">
        <v>9</v>
      </c>
      <c r="H13" s="11">
        <v>99</v>
      </c>
      <c r="I13" s="11">
        <v>221</v>
      </c>
      <c r="J13" s="301">
        <v>738.19999999999993</v>
      </c>
      <c r="K13" s="11">
        <v>5</v>
      </c>
      <c r="L13" s="14">
        <v>12.24</v>
      </c>
      <c r="M13" s="11">
        <v>6</v>
      </c>
      <c r="N13" s="14">
        <v>44.3</v>
      </c>
      <c r="O13" s="11">
        <v>6</v>
      </c>
      <c r="P13" s="14">
        <v>25.65</v>
      </c>
      <c r="Q13" s="11">
        <v>8</v>
      </c>
      <c r="R13" s="14">
        <v>42.19</v>
      </c>
      <c r="S13" s="18">
        <v>349</v>
      </c>
      <c r="T13" s="351" t="s">
        <v>631</v>
      </c>
      <c r="U13" s="351" t="s">
        <v>387</v>
      </c>
      <c r="V13" s="14">
        <v>70.89</v>
      </c>
      <c r="W13" s="11">
        <v>9</v>
      </c>
      <c r="X13" s="11">
        <f t="shared" si="0"/>
        <v>43</v>
      </c>
      <c r="Y13" s="256"/>
    </row>
    <row r="14" spans="1:25" x14ac:dyDescent="0.25">
      <c r="C14" s="201"/>
      <c r="F14" s="201"/>
      <c r="G14" s="201"/>
    </row>
    <row r="17" spans="2:11" x14ac:dyDescent="0.25">
      <c r="B17" s="390" t="s">
        <v>43</v>
      </c>
      <c r="C17" s="390"/>
      <c r="D17" s="390"/>
      <c r="E17" s="390"/>
      <c r="F17" s="390"/>
      <c r="G17" s="435"/>
      <c r="H17" s="435"/>
      <c r="K17" s="11"/>
    </row>
    <row r="18" spans="2:11" x14ac:dyDescent="0.25">
      <c r="B18" s="27" t="s">
        <v>44</v>
      </c>
      <c r="C18" s="392"/>
      <c r="D18" s="393"/>
      <c r="E18" s="392" t="s">
        <v>152</v>
      </c>
      <c r="F18" s="393"/>
      <c r="G18" s="425"/>
      <c r="H18" s="436"/>
    </row>
    <row r="19" spans="2:11" x14ac:dyDescent="0.25">
      <c r="B19" s="28" t="s">
        <v>48</v>
      </c>
      <c r="C19" s="432"/>
      <c r="D19" s="433"/>
      <c r="E19" s="433"/>
      <c r="F19" s="433"/>
      <c r="G19" s="434"/>
      <c r="H19" s="434"/>
    </row>
    <row r="20" spans="2:11" x14ac:dyDescent="0.25">
      <c r="B20" s="28" t="s">
        <v>49</v>
      </c>
      <c r="C20" s="402"/>
      <c r="D20" s="402"/>
      <c r="E20" s="415" t="s">
        <v>632</v>
      </c>
      <c r="F20" s="402"/>
      <c r="G20" s="419"/>
      <c r="H20" s="426"/>
      <c r="K20" s="11"/>
    </row>
    <row r="21" spans="2:11" x14ac:dyDescent="0.25">
      <c r="B21" s="28" t="s">
        <v>55</v>
      </c>
      <c r="C21" s="392"/>
      <c r="D21" s="393"/>
      <c r="E21" s="406">
        <v>2.7</v>
      </c>
      <c r="F21" s="407"/>
      <c r="G21" s="430"/>
      <c r="H21" s="431"/>
    </row>
    <row r="22" spans="2:11" x14ac:dyDescent="0.25">
      <c r="B22" s="28" t="s">
        <v>56</v>
      </c>
      <c r="C22" s="392"/>
      <c r="D22" s="393"/>
      <c r="E22" s="408">
        <v>5.6</v>
      </c>
      <c r="F22" s="409"/>
      <c r="G22" s="430"/>
      <c r="H22" s="431"/>
    </row>
    <row r="23" spans="2:11" x14ac:dyDescent="0.25">
      <c r="B23" s="28" t="s">
        <v>57</v>
      </c>
      <c r="C23" s="392"/>
      <c r="D23" s="393"/>
      <c r="E23" s="406">
        <v>15</v>
      </c>
      <c r="F23" s="407"/>
      <c r="G23" s="430"/>
      <c r="H23" s="431"/>
    </row>
    <row r="24" spans="2:11" x14ac:dyDescent="0.25">
      <c r="B24" s="28" t="s">
        <v>58</v>
      </c>
      <c r="C24" s="392"/>
      <c r="D24" s="393"/>
      <c r="E24" s="406">
        <v>201</v>
      </c>
      <c r="F24" s="407"/>
      <c r="G24" s="430"/>
      <c r="H24" s="431"/>
    </row>
    <row r="25" spans="2:11" x14ac:dyDescent="0.25">
      <c r="B25" s="28" t="s">
        <v>52</v>
      </c>
      <c r="C25" s="392"/>
      <c r="D25" s="394"/>
      <c r="E25" s="414" t="s">
        <v>633</v>
      </c>
      <c r="F25" s="400"/>
      <c r="G25" s="419"/>
      <c r="H25" s="426"/>
    </row>
    <row r="26" spans="2:11" x14ac:dyDescent="0.25">
      <c r="B26" s="28" t="s">
        <v>59</v>
      </c>
      <c r="C26" s="413"/>
      <c r="D26" s="411"/>
      <c r="E26" s="394" t="s">
        <v>630</v>
      </c>
      <c r="F26" s="400"/>
      <c r="G26" s="425"/>
      <c r="H26" s="426"/>
    </row>
    <row r="27" spans="2:11" x14ac:dyDescent="0.25">
      <c r="B27" s="28" t="s">
        <v>61</v>
      </c>
      <c r="C27" s="427"/>
      <c r="D27" s="428"/>
      <c r="E27" s="428"/>
      <c r="F27" s="428"/>
      <c r="G27" s="429"/>
      <c r="H27" s="429"/>
    </row>
    <row r="28" spans="2:11" x14ac:dyDescent="0.25">
      <c r="B28" s="28" t="s">
        <v>63</v>
      </c>
      <c r="C28" s="402"/>
      <c r="D28" s="402"/>
      <c r="E28" s="415" t="s">
        <v>634</v>
      </c>
      <c r="F28" s="404"/>
      <c r="G28" s="418"/>
      <c r="H28" s="419"/>
    </row>
    <row r="29" spans="2:11" x14ac:dyDescent="0.25">
      <c r="B29" s="27" t="s">
        <v>66</v>
      </c>
      <c r="C29" s="394"/>
      <c r="D29" s="393"/>
      <c r="E29" s="416" t="s">
        <v>567</v>
      </c>
      <c r="F29" s="404"/>
      <c r="G29" s="418"/>
      <c r="H29" s="419"/>
    </row>
    <row r="30" spans="2:11" x14ac:dyDescent="0.25">
      <c r="B30" s="27" t="s">
        <v>69</v>
      </c>
      <c r="C30" s="394"/>
      <c r="D30" s="393"/>
      <c r="E30" s="415" t="s">
        <v>277</v>
      </c>
      <c r="F30" s="404"/>
      <c r="G30" s="418"/>
      <c r="H30" s="419"/>
    </row>
    <row r="31" spans="2:11" x14ac:dyDescent="0.25">
      <c r="B31" s="27" t="s">
        <v>15</v>
      </c>
      <c r="C31" s="394"/>
      <c r="D31" s="393"/>
      <c r="E31" s="415" t="s">
        <v>415</v>
      </c>
      <c r="F31" s="404"/>
      <c r="G31" s="418"/>
      <c r="H31" s="419"/>
    </row>
    <row r="32" spans="2:11" x14ac:dyDescent="0.25">
      <c r="B32" s="28" t="s">
        <v>74</v>
      </c>
      <c r="C32" s="420"/>
      <c r="D32" s="420"/>
      <c r="E32" s="420"/>
      <c r="F32" s="420"/>
      <c r="G32" s="421"/>
      <c r="H32" s="422"/>
    </row>
    <row r="33" spans="2:8" x14ac:dyDescent="0.25">
      <c r="B33" s="28" t="s">
        <v>75</v>
      </c>
      <c r="C33" s="28"/>
      <c r="D33" s="31"/>
      <c r="E33" s="271"/>
      <c r="F33" s="272"/>
      <c r="G33" s="344"/>
      <c r="H33" s="345"/>
    </row>
    <row r="34" spans="2:8" x14ac:dyDescent="0.25">
      <c r="B34" s="28" t="s">
        <v>79</v>
      </c>
      <c r="C34" s="116"/>
      <c r="D34" s="40"/>
      <c r="E34" s="271"/>
      <c r="F34" s="272"/>
      <c r="G34" s="346"/>
      <c r="H34" s="345"/>
    </row>
    <row r="35" spans="2:8" x14ac:dyDescent="0.25">
      <c r="B35" s="28" t="s">
        <v>79</v>
      </c>
      <c r="C35" s="117"/>
      <c r="D35" s="40"/>
      <c r="E35" s="271"/>
      <c r="F35" s="272"/>
      <c r="G35" s="347"/>
      <c r="H35" s="345"/>
    </row>
    <row r="36" spans="2:8" x14ac:dyDescent="0.25">
      <c r="B36" s="28" t="s">
        <v>79</v>
      </c>
      <c r="C36" s="49"/>
      <c r="D36" s="40"/>
      <c r="E36" s="271"/>
      <c r="F36" s="272"/>
      <c r="G36" s="348"/>
      <c r="H36" s="166"/>
    </row>
    <row r="37" spans="2:8" x14ac:dyDescent="0.25">
      <c r="B37" s="28"/>
      <c r="C37" s="28"/>
      <c r="D37" s="31"/>
      <c r="E37" s="271"/>
      <c r="F37" s="272"/>
      <c r="G37" s="349"/>
      <c r="H37" s="350"/>
    </row>
    <row r="38" spans="2:8" x14ac:dyDescent="0.25">
      <c r="B38" s="271"/>
      <c r="C38" s="423"/>
      <c r="D38" s="423"/>
      <c r="E38" s="423"/>
      <c r="F38" s="423"/>
      <c r="G38" s="424"/>
      <c r="H38" s="425"/>
    </row>
    <row r="39" spans="2:8" x14ac:dyDescent="0.25">
      <c r="B39" s="271" t="s">
        <v>636</v>
      </c>
      <c r="C39" s="28"/>
      <c r="D39" s="28"/>
      <c r="E39" s="271" t="s">
        <v>96</v>
      </c>
      <c r="F39" s="271" t="s">
        <v>635</v>
      </c>
      <c r="G39" s="344"/>
      <c r="H39" s="314"/>
    </row>
  </sheetData>
  <mergeCells count="50">
    <mergeCell ref="A7:A8"/>
    <mergeCell ref="B7:B8"/>
    <mergeCell ref="C7:E7"/>
    <mergeCell ref="J7:K7"/>
    <mergeCell ref="L7:M7"/>
    <mergeCell ref="P7:Q7"/>
    <mergeCell ref="V7:W7"/>
    <mergeCell ref="X7:X8"/>
    <mergeCell ref="B17:H17"/>
    <mergeCell ref="C18:D18"/>
    <mergeCell ref="E18:F18"/>
    <mergeCell ref="G18:H18"/>
    <mergeCell ref="N7:O7"/>
    <mergeCell ref="C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H32"/>
    <mergeCell ref="C38:H38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248"/>
  <sheetViews>
    <sheetView workbookViewId="0">
      <pane ySplit="9" topLeftCell="A10" activePane="bottomLeft" state="frozen"/>
      <selection pane="bottomLeft" activeCell="B180" sqref="B180"/>
    </sheetView>
  </sheetViews>
  <sheetFormatPr defaultColWidth="14.5703125" defaultRowHeight="15" x14ac:dyDescent="0.25"/>
  <cols>
    <col min="1" max="1" width="4" customWidth="1"/>
    <col min="2" max="2" width="27" customWidth="1"/>
    <col min="3" max="3" width="9.140625" bestFit="1" customWidth="1"/>
    <col min="4" max="4" width="19.5703125" bestFit="1" customWidth="1"/>
    <col min="5" max="5" width="9.140625" bestFit="1" customWidth="1"/>
    <col min="6" max="6" width="28" bestFit="1" customWidth="1"/>
    <col min="7" max="7" width="23.5703125" bestFit="1" customWidth="1"/>
    <col min="8" max="8" width="10.7109375" bestFit="1" customWidth="1"/>
    <col min="9" max="9" width="24.85546875" bestFit="1" customWidth="1"/>
    <col min="10" max="10" width="13.5703125" bestFit="1" customWidth="1"/>
    <col min="11" max="11" width="10.140625" bestFit="1" customWidth="1"/>
    <col min="12" max="12" width="5.5703125" bestFit="1" customWidth="1"/>
    <col min="13" max="13" width="14.140625" bestFit="1" customWidth="1"/>
    <col min="14" max="14" width="5.85546875" bestFit="1" customWidth="1"/>
    <col min="15" max="15" width="14.42578125" bestFit="1" customWidth="1"/>
    <col min="16" max="16" width="12.42578125" bestFit="1" customWidth="1"/>
    <col min="17" max="17" width="11.85546875" bestFit="1" customWidth="1"/>
  </cols>
  <sheetData>
    <row r="2" spans="1:17" x14ac:dyDescent="0.25">
      <c r="B2" s="2" t="s">
        <v>207</v>
      </c>
    </row>
    <row r="3" spans="1:17" x14ac:dyDescent="0.25">
      <c r="B3" s="1" t="s">
        <v>208</v>
      </c>
    </row>
    <row r="5" spans="1:17" ht="15.75" customHeight="1" x14ac:dyDescent="0.25">
      <c r="A5" s="3" t="s">
        <v>209</v>
      </c>
    </row>
    <row r="7" spans="1:17" ht="140.25" customHeight="1" x14ac:dyDescent="0.25">
      <c r="A7" s="389" t="s">
        <v>3</v>
      </c>
      <c r="B7" s="389" t="s">
        <v>4</v>
      </c>
      <c r="C7" s="389" t="s">
        <v>210</v>
      </c>
      <c r="D7" s="389"/>
      <c r="E7" s="389"/>
      <c r="F7" s="5" t="s">
        <v>6</v>
      </c>
      <c r="G7" s="5" t="s">
        <v>211</v>
      </c>
      <c r="H7" s="5" t="s">
        <v>7</v>
      </c>
      <c r="I7" s="5" t="s">
        <v>8</v>
      </c>
      <c r="J7" s="5" t="s">
        <v>9</v>
      </c>
      <c r="K7" s="5" t="s">
        <v>212</v>
      </c>
      <c r="L7" s="437" t="s">
        <v>213</v>
      </c>
      <c r="M7" s="437"/>
      <c r="N7" s="437"/>
      <c r="O7" s="5" t="s">
        <v>214</v>
      </c>
      <c r="P7" s="20" t="s">
        <v>215</v>
      </c>
      <c r="Q7" s="391" t="s">
        <v>17</v>
      </c>
    </row>
    <row r="8" spans="1:17" ht="76.5" customHeight="1" x14ac:dyDescent="0.25">
      <c r="A8" s="389"/>
      <c r="B8" s="389"/>
      <c r="C8" s="5" t="s">
        <v>18</v>
      </c>
      <c r="D8" s="5" t="s">
        <v>19</v>
      </c>
      <c r="E8" s="5" t="s">
        <v>20</v>
      </c>
      <c r="F8" s="5" t="s">
        <v>126</v>
      </c>
      <c r="G8" s="5" t="s">
        <v>25</v>
      </c>
      <c r="H8" s="5" t="s">
        <v>20</v>
      </c>
      <c r="I8" s="5" t="s">
        <v>22</v>
      </c>
      <c r="J8" s="5" t="s">
        <v>23</v>
      </c>
      <c r="K8" s="5" t="s">
        <v>25</v>
      </c>
      <c r="L8" s="5" t="s">
        <v>216</v>
      </c>
      <c r="M8" s="6" t="s">
        <v>19</v>
      </c>
      <c r="N8" s="6" t="s">
        <v>20</v>
      </c>
      <c r="O8" s="6" t="s">
        <v>26</v>
      </c>
      <c r="P8" s="5" t="s">
        <v>24</v>
      </c>
      <c r="Q8" s="391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7"/>
      <c r="N9" s="7"/>
      <c r="O9" s="7"/>
      <c r="P9" s="4"/>
      <c r="Q9" s="8"/>
    </row>
    <row r="10" spans="1:17" x14ac:dyDescent="0.25">
      <c r="A10" s="16" t="s">
        <v>601</v>
      </c>
    </row>
    <row r="11" spans="1:17" s="21" customFormat="1" ht="15.75" customHeight="1" x14ac:dyDescent="0.2">
      <c r="A11" s="65">
        <v>1</v>
      </c>
      <c r="B11" s="65" t="s">
        <v>218</v>
      </c>
      <c r="C11" s="60">
        <v>1.73</v>
      </c>
      <c r="D11" s="58">
        <v>100</v>
      </c>
      <c r="E11" s="58">
        <v>10</v>
      </c>
      <c r="F11" s="62">
        <v>8</v>
      </c>
      <c r="G11" s="62">
        <v>90</v>
      </c>
      <c r="H11" s="58">
        <v>9</v>
      </c>
      <c r="I11" s="62">
        <v>122</v>
      </c>
      <c r="J11" s="69">
        <v>213</v>
      </c>
      <c r="K11" s="61">
        <v>47.54</v>
      </c>
      <c r="L11" s="60">
        <f>(((C11*92)/100)*K11)/100</f>
        <v>0.75664663999999993</v>
      </c>
      <c r="M11" s="58">
        <v>100</v>
      </c>
      <c r="N11" s="58">
        <v>5</v>
      </c>
      <c r="O11" s="70">
        <v>4.3</v>
      </c>
      <c r="P11" s="62">
        <v>680</v>
      </c>
      <c r="Q11" s="71">
        <f t="shared" ref="Q11:Q55" si="0">E11+F11+N11</f>
        <v>23</v>
      </c>
    </row>
    <row r="12" spans="1:17" s="21" customFormat="1" ht="15.75" customHeight="1" x14ac:dyDescent="0.2">
      <c r="A12" s="65">
        <v>2</v>
      </c>
      <c r="B12" s="72" t="s">
        <v>219</v>
      </c>
      <c r="C12" s="60">
        <v>2.11</v>
      </c>
      <c r="D12" s="62">
        <v>100</v>
      </c>
      <c r="E12" s="58">
        <v>10</v>
      </c>
      <c r="F12" s="58">
        <v>9</v>
      </c>
      <c r="G12" s="62">
        <v>97</v>
      </c>
      <c r="H12" s="58">
        <v>9</v>
      </c>
      <c r="I12" s="58">
        <v>119</v>
      </c>
      <c r="J12" s="69">
        <v>214</v>
      </c>
      <c r="K12" s="73">
        <v>50.22</v>
      </c>
      <c r="L12" s="60">
        <f>(((C12*92)/100)*K12)/100</f>
        <v>0.9748706399999999</v>
      </c>
      <c r="M12" s="62">
        <v>100</v>
      </c>
      <c r="N12" s="58">
        <v>5</v>
      </c>
      <c r="O12" s="70">
        <v>4.24</v>
      </c>
      <c r="P12" s="112">
        <v>686</v>
      </c>
      <c r="Q12" s="71">
        <f t="shared" si="0"/>
        <v>24</v>
      </c>
    </row>
    <row r="13" spans="1:17" s="21" customFormat="1" ht="15.75" customHeight="1" x14ac:dyDescent="0.2">
      <c r="A13" s="65"/>
      <c r="B13" s="72" t="s">
        <v>135</v>
      </c>
      <c r="C13" s="60">
        <f>SUM(C11:C12)/2</f>
        <v>1.92</v>
      </c>
      <c r="D13" s="62">
        <v>100</v>
      </c>
      <c r="E13" s="58">
        <v>10</v>
      </c>
      <c r="F13" s="62">
        <v>9</v>
      </c>
      <c r="G13" s="62">
        <f t="shared" ref="G13:L13" si="1">SUM(G11:G12)/2</f>
        <v>93.5</v>
      </c>
      <c r="H13" s="62">
        <f t="shared" si="1"/>
        <v>9</v>
      </c>
      <c r="I13" s="62">
        <f t="shared" si="1"/>
        <v>120.5</v>
      </c>
      <c r="J13" s="62">
        <f t="shared" si="1"/>
        <v>213.5</v>
      </c>
      <c r="K13" s="61">
        <f t="shared" si="1"/>
        <v>48.879999999999995</v>
      </c>
      <c r="L13" s="60">
        <f t="shared" si="1"/>
        <v>0.86575863999999991</v>
      </c>
      <c r="M13" s="62">
        <v>100</v>
      </c>
      <c r="N13" s="58">
        <v>5</v>
      </c>
      <c r="O13" s="62">
        <f>SUM(O11:O12)/2</f>
        <v>4.2699999999999996</v>
      </c>
      <c r="P13" s="62">
        <f>SUM(P11:P12)/2</f>
        <v>683</v>
      </c>
      <c r="Q13" s="71">
        <f t="shared" si="0"/>
        <v>24</v>
      </c>
    </row>
    <row r="14" spans="1:17" s="21" customFormat="1" ht="15.75" customHeight="1" x14ac:dyDescent="0.25">
      <c r="A14" s="17">
        <v>3</v>
      </c>
      <c r="B14" s="230" t="s">
        <v>220</v>
      </c>
      <c r="C14" s="13">
        <v>1.97</v>
      </c>
      <c r="D14" s="12">
        <f t="shared" ref="D14:D55" si="2">(C14*$D$13)/$C$13</f>
        <v>102.60416666666667</v>
      </c>
      <c r="E14" s="11">
        <v>10</v>
      </c>
      <c r="F14" s="11">
        <v>9</v>
      </c>
      <c r="G14" s="11">
        <v>100</v>
      </c>
      <c r="H14" s="11">
        <v>9</v>
      </c>
      <c r="I14" s="11">
        <v>123</v>
      </c>
      <c r="J14" s="36">
        <v>213</v>
      </c>
      <c r="K14" s="37">
        <v>46.84</v>
      </c>
      <c r="L14" s="13">
        <f t="shared" ref="L14:L55" si="3">(((C14*92)/100)*K14)/100</f>
        <v>0.84892816000000015</v>
      </c>
      <c r="M14" s="12">
        <f t="shared" ref="M14:M55" si="4">(L14*M$13)/L$13</f>
        <v>98.055984748821004</v>
      </c>
      <c r="N14" s="11">
        <v>5</v>
      </c>
      <c r="O14" s="44">
        <v>4</v>
      </c>
      <c r="P14" s="110">
        <v>682</v>
      </c>
      <c r="Q14" s="38">
        <f t="shared" si="0"/>
        <v>24</v>
      </c>
    </row>
    <row r="15" spans="1:17" s="21" customFormat="1" ht="15.75" customHeight="1" x14ac:dyDescent="0.25">
      <c r="A15" s="17">
        <v>4</v>
      </c>
      <c r="B15" s="231" t="s">
        <v>221</v>
      </c>
      <c r="C15" s="13">
        <v>2.0099999999999998</v>
      </c>
      <c r="D15" s="12">
        <f t="shared" si="2"/>
        <v>104.68749999999999</v>
      </c>
      <c r="E15" s="11">
        <v>10</v>
      </c>
      <c r="F15" s="11">
        <v>9</v>
      </c>
      <c r="G15" s="11">
        <v>94</v>
      </c>
      <c r="H15" s="11">
        <v>9</v>
      </c>
      <c r="I15" s="11">
        <v>123</v>
      </c>
      <c r="J15" s="36">
        <v>213</v>
      </c>
      <c r="K15" s="37">
        <v>48.65</v>
      </c>
      <c r="L15" s="13">
        <f t="shared" si="3"/>
        <v>0.89963579999999999</v>
      </c>
      <c r="M15" s="12">
        <f t="shared" si="4"/>
        <v>103.91300282027795</v>
      </c>
      <c r="N15" s="11">
        <v>5</v>
      </c>
      <c r="O15" s="44">
        <v>4.2</v>
      </c>
      <c r="P15" s="110">
        <v>676</v>
      </c>
      <c r="Q15" s="38">
        <f t="shared" si="0"/>
        <v>24</v>
      </c>
    </row>
    <row r="16" spans="1:17" s="21" customFormat="1" ht="15.75" customHeight="1" x14ac:dyDescent="0.25">
      <c r="A16" s="17">
        <v>5</v>
      </c>
      <c r="B16" s="231" t="s">
        <v>222</v>
      </c>
      <c r="C16" s="13">
        <v>1.67</v>
      </c>
      <c r="D16" s="12">
        <f t="shared" si="2"/>
        <v>86.979166666666671</v>
      </c>
      <c r="E16" s="11">
        <v>8</v>
      </c>
      <c r="F16" s="11">
        <v>8</v>
      </c>
      <c r="G16" s="11">
        <v>84</v>
      </c>
      <c r="H16" s="11">
        <v>9</v>
      </c>
      <c r="I16" s="11">
        <v>124</v>
      </c>
      <c r="J16" s="36">
        <v>213</v>
      </c>
      <c r="K16" s="37">
        <v>48.86</v>
      </c>
      <c r="L16" s="13">
        <f t="shared" si="3"/>
        <v>0.75068503999999991</v>
      </c>
      <c r="M16" s="12">
        <f t="shared" si="4"/>
        <v>86.708350955642786</v>
      </c>
      <c r="N16" s="11">
        <v>4</v>
      </c>
      <c r="O16" s="44">
        <v>4.0999999999999996</v>
      </c>
      <c r="P16" s="110">
        <v>688</v>
      </c>
      <c r="Q16" s="38">
        <f t="shared" si="0"/>
        <v>20</v>
      </c>
    </row>
    <row r="17" spans="1:19" s="21" customFormat="1" ht="15.75" customHeight="1" x14ac:dyDescent="0.25">
      <c r="A17" s="17">
        <v>6</v>
      </c>
      <c r="B17" s="231" t="s">
        <v>223</v>
      </c>
      <c r="C17" s="13">
        <v>1.82</v>
      </c>
      <c r="D17" s="12">
        <f t="shared" si="2"/>
        <v>94.791666666666671</v>
      </c>
      <c r="E17" s="11">
        <v>8</v>
      </c>
      <c r="F17" s="11">
        <v>8</v>
      </c>
      <c r="G17" s="11">
        <v>85</v>
      </c>
      <c r="H17" s="11">
        <v>9</v>
      </c>
      <c r="I17" s="11">
        <v>128</v>
      </c>
      <c r="J17" s="36">
        <v>214</v>
      </c>
      <c r="K17" s="37">
        <v>49.18</v>
      </c>
      <c r="L17" s="13">
        <f t="shared" si="3"/>
        <v>0.82346991999999997</v>
      </c>
      <c r="M17" s="12">
        <f t="shared" si="4"/>
        <v>95.115414614863113</v>
      </c>
      <c r="N17" s="11">
        <v>4</v>
      </c>
      <c r="O17" s="44">
        <v>4</v>
      </c>
      <c r="P17" s="110">
        <v>668</v>
      </c>
      <c r="Q17" s="38">
        <f t="shared" si="0"/>
        <v>20</v>
      </c>
    </row>
    <row r="18" spans="1:19" s="21" customFormat="1" ht="15.75" customHeight="1" x14ac:dyDescent="0.25">
      <c r="A18" s="17">
        <v>7</v>
      </c>
      <c r="B18" s="231" t="s">
        <v>224</v>
      </c>
      <c r="C18" s="13">
        <v>1.72</v>
      </c>
      <c r="D18" s="12">
        <f t="shared" si="2"/>
        <v>89.583333333333343</v>
      </c>
      <c r="E18" s="11">
        <v>8</v>
      </c>
      <c r="F18" s="11">
        <v>9</v>
      </c>
      <c r="G18" s="11">
        <v>97</v>
      </c>
      <c r="H18" s="11">
        <v>9</v>
      </c>
      <c r="I18" s="11">
        <v>110</v>
      </c>
      <c r="J18" s="36">
        <v>213</v>
      </c>
      <c r="K18" s="37">
        <v>46.89</v>
      </c>
      <c r="L18" s="13">
        <f t="shared" si="3"/>
        <v>0.74198735999999998</v>
      </c>
      <c r="M18" s="12">
        <f t="shared" si="4"/>
        <v>85.703719918983424</v>
      </c>
      <c r="N18" s="11">
        <v>4</v>
      </c>
      <c r="O18" s="44">
        <v>3.9</v>
      </c>
      <c r="P18" s="110">
        <v>675</v>
      </c>
      <c r="Q18" s="38">
        <f t="shared" si="0"/>
        <v>21</v>
      </c>
    </row>
    <row r="19" spans="1:19" s="21" customFormat="1" ht="15.75" customHeight="1" x14ac:dyDescent="0.25">
      <c r="A19" s="17">
        <v>8</v>
      </c>
      <c r="B19" s="231" t="s">
        <v>225</v>
      </c>
      <c r="C19" s="13">
        <v>1.65</v>
      </c>
      <c r="D19" s="12">
        <f t="shared" si="2"/>
        <v>85.9375</v>
      </c>
      <c r="E19" s="11">
        <v>8</v>
      </c>
      <c r="F19" s="11">
        <v>8</v>
      </c>
      <c r="G19" s="11">
        <v>87</v>
      </c>
      <c r="H19" s="11">
        <v>9</v>
      </c>
      <c r="I19" s="11">
        <v>116</v>
      </c>
      <c r="J19" s="36">
        <v>213</v>
      </c>
      <c r="K19" s="37">
        <v>48.96</v>
      </c>
      <c r="L19" s="13">
        <f t="shared" si="3"/>
        <v>0.7432127999999999</v>
      </c>
      <c r="M19" s="12">
        <f t="shared" si="4"/>
        <v>85.84526514225719</v>
      </c>
      <c r="N19" s="11">
        <v>4</v>
      </c>
      <c r="O19" s="36">
        <v>4.2</v>
      </c>
      <c r="P19" s="110">
        <v>682</v>
      </c>
      <c r="Q19" s="38">
        <f t="shared" si="0"/>
        <v>20</v>
      </c>
    </row>
    <row r="20" spans="1:19" s="21" customFormat="1" ht="15.75" customHeight="1" x14ac:dyDescent="0.25">
      <c r="A20" s="17">
        <v>9</v>
      </c>
      <c r="B20" s="231" t="s">
        <v>226</v>
      </c>
      <c r="C20" s="13">
        <v>2.2599999999999998</v>
      </c>
      <c r="D20" s="12">
        <f t="shared" si="2"/>
        <v>117.70833333333333</v>
      </c>
      <c r="E20" s="11">
        <v>14</v>
      </c>
      <c r="F20" s="11">
        <v>8</v>
      </c>
      <c r="G20" s="11">
        <v>90</v>
      </c>
      <c r="H20" s="11">
        <v>9</v>
      </c>
      <c r="I20" s="11">
        <v>119</v>
      </c>
      <c r="J20" s="36">
        <v>213</v>
      </c>
      <c r="K20" s="37">
        <v>48.66</v>
      </c>
      <c r="L20" s="13">
        <f t="shared" si="3"/>
        <v>1.0117387199999996</v>
      </c>
      <c r="M20" s="12">
        <f t="shared" si="4"/>
        <v>116.86152158989712</v>
      </c>
      <c r="N20" s="11">
        <v>7</v>
      </c>
      <c r="O20" s="44">
        <v>4.3</v>
      </c>
      <c r="P20" s="110">
        <v>683</v>
      </c>
      <c r="Q20" s="38">
        <f t="shared" si="0"/>
        <v>29</v>
      </c>
    </row>
    <row r="21" spans="1:19" s="21" customFormat="1" ht="15.75" customHeight="1" x14ac:dyDescent="0.25">
      <c r="A21" s="17">
        <v>10</v>
      </c>
      <c r="B21" s="231" t="s">
        <v>227</v>
      </c>
      <c r="C21" s="13">
        <v>1.98</v>
      </c>
      <c r="D21" s="12">
        <f t="shared" si="2"/>
        <v>103.125</v>
      </c>
      <c r="E21" s="11">
        <v>10</v>
      </c>
      <c r="F21" s="11">
        <v>9</v>
      </c>
      <c r="G21" s="11">
        <v>91</v>
      </c>
      <c r="H21" s="11">
        <v>9</v>
      </c>
      <c r="I21" s="11">
        <v>118</v>
      </c>
      <c r="J21" s="36">
        <v>214</v>
      </c>
      <c r="K21" s="14">
        <v>47.91</v>
      </c>
      <c r="L21" s="13">
        <f t="shared" si="3"/>
        <v>0.87272855999999988</v>
      </c>
      <c r="M21" s="12">
        <f t="shared" si="4"/>
        <v>100.80506502366525</v>
      </c>
      <c r="N21" s="11">
        <v>5</v>
      </c>
      <c r="O21" s="44">
        <v>4.3</v>
      </c>
      <c r="P21" s="12">
        <v>664</v>
      </c>
      <c r="Q21" s="38">
        <f t="shared" si="0"/>
        <v>24</v>
      </c>
    </row>
    <row r="22" spans="1:19" s="21" customFormat="1" ht="15.75" customHeight="1" x14ac:dyDescent="0.25">
      <c r="A22" s="17">
        <v>11</v>
      </c>
      <c r="B22" s="231" t="s">
        <v>228</v>
      </c>
      <c r="C22" s="13">
        <v>1.89</v>
      </c>
      <c r="D22" s="12">
        <f t="shared" si="2"/>
        <v>98.4375</v>
      </c>
      <c r="E22" s="11">
        <v>10</v>
      </c>
      <c r="F22" s="11">
        <v>8</v>
      </c>
      <c r="G22" s="11">
        <v>89</v>
      </c>
      <c r="H22" s="11">
        <v>9</v>
      </c>
      <c r="I22" s="11">
        <v>121</v>
      </c>
      <c r="J22" s="36">
        <v>214</v>
      </c>
      <c r="K22" s="37">
        <v>47.98</v>
      </c>
      <c r="L22" s="13">
        <f t="shared" si="3"/>
        <v>0.83427623999999989</v>
      </c>
      <c r="M22" s="12">
        <f t="shared" si="4"/>
        <v>96.363605450128688</v>
      </c>
      <c r="N22" s="11">
        <v>5</v>
      </c>
      <c r="O22" s="44">
        <v>4.2</v>
      </c>
      <c r="P22" s="110">
        <v>666</v>
      </c>
      <c r="Q22" s="38">
        <f t="shared" si="0"/>
        <v>23</v>
      </c>
    </row>
    <row r="23" spans="1:19" s="21" customFormat="1" ht="15.75" customHeight="1" x14ac:dyDescent="0.25">
      <c r="A23" s="17">
        <v>12</v>
      </c>
      <c r="B23" s="231" t="s">
        <v>229</v>
      </c>
      <c r="C23" s="13">
        <v>1.76</v>
      </c>
      <c r="D23" s="12">
        <f t="shared" si="2"/>
        <v>91.666666666666671</v>
      </c>
      <c r="E23" s="11">
        <v>8</v>
      </c>
      <c r="F23" s="11">
        <v>9</v>
      </c>
      <c r="G23" s="11">
        <v>94</v>
      </c>
      <c r="H23" s="11">
        <v>9</v>
      </c>
      <c r="I23" s="11">
        <v>129</v>
      </c>
      <c r="J23" s="36">
        <v>214</v>
      </c>
      <c r="K23" s="37">
        <v>47.97</v>
      </c>
      <c r="L23" s="13">
        <f t="shared" si="3"/>
        <v>0.77673024000000002</v>
      </c>
      <c r="M23" s="12">
        <f t="shared" si="4"/>
        <v>89.716718276123714</v>
      </c>
      <c r="N23" s="11">
        <v>4</v>
      </c>
      <c r="O23" s="44">
        <v>3.7</v>
      </c>
      <c r="P23" s="110">
        <v>671</v>
      </c>
      <c r="Q23" s="38">
        <f t="shared" si="0"/>
        <v>21</v>
      </c>
    </row>
    <row r="24" spans="1:19" s="21" customFormat="1" ht="15.75" customHeight="1" x14ac:dyDescent="0.25">
      <c r="A24" s="17">
        <v>13</v>
      </c>
      <c r="B24" s="231" t="s">
        <v>230</v>
      </c>
      <c r="C24" s="13">
        <v>2.36</v>
      </c>
      <c r="D24" s="12">
        <f t="shared" si="2"/>
        <v>122.91666666666667</v>
      </c>
      <c r="E24" s="11">
        <v>14</v>
      </c>
      <c r="F24" s="11">
        <v>9</v>
      </c>
      <c r="G24" s="11">
        <v>97</v>
      </c>
      <c r="H24" s="11">
        <v>9</v>
      </c>
      <c r="I24" s="11">
        <v>116</v>
      </c>
      <c r="J24" s="36">
        <v>213</v>
      </c>
      <c r="K24" s="37">
        <v>49.88</v>
      </c>
      <c r="L24" s="13">
        <f t="shared" si="3"/>
        <v>1.0829945599999999</v>
      </c>
      <c r="M24" s="12">
        <f t="shared" si="4"/>
        <v>125.09197251557316</v>
      </c>
      <c r="N24" s="11">
        <v>7</v>
      </c>
      <c r="O24" s="44">
        <v>4.4000000000000004</v>
      </c>
      <c r="P24" s="110">
        <v>671</v>
      </c>
      <c r="Q24" s="38">
        <f t="shared" si="0"/>
        <v>30</v>
      </c>
    </row>
    <row r="25" spans="1:19" s="21" customFormat="1" ht="15.75" customHeight="1" x14ac:dyDescent="0.25">
      <c r="A25" s="17">
        <v>14</v>
      </c>
      <c r="B25" s="231" t="s">
        <v>231</v>
      </c>
      <c r="C25" s="13">
        <v>2.0299999999999998</v>
      </c>
      <c r="D25" s="12">
        <f t="shared" si="2"/>
        <v>105.72916666666666</v>
      </c>
      <c r="E25" s="11">
        <v>12</v>
      </c>
      <c r="F25" s="11">
        <v>8</v>
      </c>
      <c r="G25" s="11">
        <v>86</v>
      </c>
      <c r="H25" s="11">
        <v>9</v>
      </c>
      <c r="I25" s="11">
        <v>113</v>
      </c>
      <c r="J25" s="36">
        <v>214</v>
      </c>
      <c r="K25" s="37">
        <v>48.72</v>
      </c>
      <c r="L25" s="13">
        <f t="shared" si="3"/>
        <v>0.90989471999999993</v>
      </c>
      <c r="M25" s="12">
        <f t="shared" si="4"/>
        <v>105.09796587187394</v>
      </c>
      <c r="N25" s="11">
        <v>6</v>
      </c>
      <c r="O25" s="44">
        <v>4.3</v>
      </c>
      <c r="P25" s="110">
        <v>682</v>
      </c>
      <c r="Q25" s="38">
        <f t="shared" si="0"/>
        <v>26</v>
      </c>
    </row>
    <row r="26" spans="1:19" s="21" customFormat="1" ht="15.75" customHeight="1" x14ac:dyDescent="0.25">
      <c r="A26" s="17">
        <v>15</v>
      </c>
      <c r="B26" s="231" t="s">
        <v>232</v>
      </c>
      <c r="C26" s="13">
        <v>2.16</v>
      </c>
      <c r="D26" s="12">
        <f t="shared" si="2"/>
        <v>112.5</v>
      </c>
      <c r="E26" s="11">
        <v>12</v>
      </c>
      <c r="F26" s="11">
        <v>8</v>
      </c>
      <c r="G26" s="11">
        <v>84</v>
      </c>
      <c r="H26" s="11">
        <v>9</v>
      </c>
      <c r="I26" s="11">
        <v>111</v>
      </c>
      <c r="J26" s="36">
        <v>213</v>
      </c>
      <c r="K26" s="37">
        <v>50.03</v>
      </c>
      <c r="L26" s="13">
        <f t="shared" si="3"/>
        <v>0.99419616000000022</v>
      </c>
      <c r="M26" s="12">
        <f t="shared" si="4"/>
        <v>114.8352570873564</v>
      </c>
      <c r="N26" s="11">
        <v>6</v>
      </c>
      <c r="O26" s="44">
        <v>4.5</v>
      </c>
      <c r="P26" s="110">
        <v>684</v>
      </c>
      <c r="Q26" s="38">
        <f t="shared" si="0"/>
        <v>26</v>
      </c>
    </row>
    <row r="27" spans="1:19" s="21" customFormat="1" ht="15.75" customHeight="1" x14ac:dyDescent="0.25">
      <c r="A27" s="17">
        <v>16</v>
      </c>
      <c r="B27" s="231" t="s">
        <v>233</v>
      </c>
      <c r="C27" s="13">
        <v>2.4900000000000002</v>
      </c>
      <c r="D27" s="12">
        <f t="shared" si="2"/>
        <v>129.68750000000003</v>
      </c>
      <c r="E27" s="11">
        <v>16</v>
      </c>
      <c r="F27" s="11">
        <v>9</v>
      </c>
      <c r="G27" s="11">
        <v>94</v>
      </c>
      <c r="H27" s="11">
        <v>9</v>
      </c>
      <c r="I27" s="11">
        <v>129</v>
      </c>
      <c r="J27" s="36">
        <v>214</v>
      </c>
      <c r="K27" s="37">
        <v>49.13</v>
      </c>
      <c r="L27" s="13">
        <f t="shared" si="3"/>
        <v>1.1254700399999999</v>
      </c>
      <c r="M27" s="12">
        <f t="shared" si="4"/>
        <v>129.9981297327856</v>
      </c>
      <c r="N27" s="11">
        <v>8</v>
      </c>
      <c r="O27" s="44">
        <v>4.3</v>
      </c>
      <c r="P27" s="110">
        <v>687</v>
      </c>
      <c r="Q27" s="38">
        <f t="shared" si="0"/>
        <v>33</v>
      </c>
    </row>
    <row r="28" spans="1:19" s="21" customFormat="1" ht="15.75" customHeight="1" x14ac:dyDescent="0.25">
      <c r="A28" s="17">
        <v>17</v>
      </c>
      <c r="B28" s="231" t="s">
        <v>234</v>
      </c>
      <c r="C28" s="13">
        <v>1.55</v>
      </c>
      <c r="D28" s="12">
        <f t="shared" si="2"/>
        <v>80.729166666666671</v>
      </c>
      <c r="E28" s="11">
        <v>6</v>
      </c>
      <c r="F28" s="11">
        <v>8</v>
      </c>
      <c r="G28" s="11">
        <v>89</v>
      </c>
      <c r="H28" s="11">
        <v>9</v>
      </c>
      <c r="I28" s="11">
        <v>117</v>
      </c>
      <c r="J28" s="36">
        <v>214</v>
      </c>
      <c r="K28" s="37">
        <v>49.13</v>
      </c>
      <c r="L28" s="13">
        <f t="shared" si="3"/>
        <v>0.70059380000000004</v>
      </c>
      <c r="M28" s="12">
        <f t="shared" si="4"/>
        <v>80.922530556553284</v>
      </c>
      <c r="N28" s="11">
        <v>3</v>
      </c>
      <c r="O28" s="44">
        <v>4.3</v>
      </c>
      <c r="P28" s="110">
        <v>679</v>
      </c>
      <c r="Q28" s="38">
        <f t="shared" si="0"/>
        <v>17</v>
      </c>
    </row>
    <row r="29" spans="1:19" s="21" customFormat="1" ht="15.75" customHeight="1" x14ac:dyDescent="0.25">
      <c r="A29" s="17">
        <v>18</v>
      </c>
      <c r="B29" s="231" t="s">
        <v>235</v>
      </c>
      <c r="C29" s="13">
        <v>2.44</v>
      </c>
      <c r="D29" s="12">
        <f t="shared" si="2"/>
        <v>127.08333333333334</v>
      </c>
      <c r="E29" s="11">
        <v>16</v>
      </c>
      <c r="F29" s="11">
        <v>8</v>
      </c>
      <c r="G29" s="11">
        <v>89</v>
      </c>
      <c r="H29" s="11">
        <v>9</v>
      </c>
      <c r="I29" s="11">
        <v>123</v>
      </c>
      <c r="J29" s="36">
        <v>213</v>
      </c>
      <c r="K29" s="37">
        <v>47.91</v>
      </c>
      <c r="L29" s="13">
        <f t="shared" si="3"/>
        <v>1.0754836799999998</v>
      </c>
      <c r="M29" s="12">
        <f t="shared" si="4"/>
        <v>124.22442356451677</v>
      </c>
      <c r="N29" s="11">
        <v>7</v>
      </c>
      <c r="O29" s="44">
        <v>4</v>
      </c>
      <c r="P29" s="110">
        <v>683</v>
      </c>
      <c r="Q29" s="38">
        <f t="shared" si="0"/>
        <v>31</v>
      </c>
    </row>
    <row r="30" spans="1:19" s="104" customFormat="1" ht="15.75" customHeight="1" x14ac:dyDescent="0.25">
      <c r="A30" s="221">
        <v>19</v>
      </c>
      <c r="B30" s="42" t="s">
        <v>236</v>
      </c>
      <c r="C30" s="222">
        <v>1.57</v>
      </c>
      <c r="D30" s="213">
        <f t="shared" si="2"/>
        <v>81.770833333333343</v>
      </c>
      <c r="E30" s="211">
        <v>6</v>
      </c>
      <c r="F30" s="211">
        <v>9</v>
      </c>
      <c r="G30" s="211">
        <v>99</v>
      </c>
      <c r="H30" s="211">
        <v>9</v>
      </c>
      <c r="I30" s="211">
        <v>116</v>
      </c>
      <c r="J30" s="223">
        <v>213</v>
      </c>
      <c r="K30" s="224">
        <v>48.67</v>
      </c>
      <c r="L30" s="222">
        <f t="shared" si="3"/>
        <v>0.70298947999999994</v>
      </c>
      <c r="M30" s="213">
        <f t="shared" si="4"/>
        <v>81.199245092142547</v>
      </c>
      <c r="N30" s="211">
        <v>3</v>
      </c>
      <c r="O30" s="225">
        <v>4.4000000000000004</v>
      </c>
      <c r="P30" s="226">
        <v>696</v>
      </c>
      <c r="Q30" s="227">
        <f t="shared" si="0"/>
        <v>18</v>
      </c>
      <c r="R30" s="228"/>
      <c r="S30" s="228"/>
    </row>
    <row r="31" spans="1:19" s="21" customFormat="1" ht="15.75" customHeight="1" x14ac:dyDescent="0.25">
      <c r="A31" s="17">
        <v>20</v>
      </c>
      <c r="B31" s="229" t="s">
        <v>237</v>
      </c>
      <c r="C31" s="13">
        <v>2.41</v>
      </c>
      <c r="D31" s="12">
        <f t="shared" si="2"/>
        <v>125.52083333333334</v>
      </c>
      <c r="E31" s="11">
        <v>16</v>
      </c>
      <c r="F31" s="11">
        <v>8</v>
      </c>
      <c r="G31" s="11">
        <v>90</v>
      </c>
      <c r="H31" s="11">
        <v>9</v>
      </c>
      <c r="I31" s="11">
        <v>118</v>
      </c>
      <c r="J31" s="36">
        <v>214</v>
      </c>
      <c r="K31" s="37">
        <v>48.58</v>
      </c>
      <c r="L31" s="13">
        <f t="shared" si="3"/>
        <v>1.0771157599999999</v>
      </c>
      <c r="M31" s="12">
        <f t="shared" si="4"/>
        <v>124.41293799851653</v>
      </c>
      <c r="N31" s="11">
        <v>7</v>
      </c>
      <c r="O31" s="44">
        <v>4</v>
      </c>
      <c r="P31" s="110">
        <v>693</v>
      </c>
      <c r="Q31" s="38">
        <f t="shared" si="0"/>
        <v>31</v>
      </c>
    </row>
    <row r="32" spans="1:19" s="21" customFormat="1" ht="15.75" customHeight="1" x14ac:dyDescent="0.25">
      <c r="A32" s="17">
        <v>21</v>
      </c>
      <c r="B32" s="229" t="s">
        <v>238</v>
      </c>
      <c r="C32" s="13">
        <v>2.2400000000000002</v>
      </c>
      <c r="D32" s="12">
        <f t="shared" si="2"/>
        <v>116.66666666666669</v>
      </c>
      <c r="E32" s="11">
        <v>14</v>
      </c>
      <c r="F32" s="11">
        <v>9</v>
      </c>
      <c r="G32" s="11">
        <v>97</v>
      </c>
      <c r="H32" s="11">
        <v>9</v>
      </c>
      <c r="I32" s="11">
        <v>105</v>
      </c>
      <c r="J32" s="36">
        <v>213</v>
      </c>
      <c r="K32" s="37">
        <v>49.17</v>
      </c>
      <c r="L32" s="13">
        <f t="shared" si="3"/>
        <v>1.0132953600000001</v>
      </c>
      <c r="M32" s="12">
        <f t="shared" si="4"/>
        <v>117.04132227892062</v>
      </c>
      <c r="N32" s="11">
        <v>7</v>
      </c>
      <c r="O32" s="44">
        <v>4.7</v>
      </c>
      <c r="P32" s="110">
        <v>673</v>
      </c>
      <c r="Q32" s="38">
        <f t="shared" si="0"/>
        <v>30</v>
      </c>
    </row>
    <row r="33" spans="1:17" s="21" customFormat="1" ht="15.75" customHeight="1" x14ac:dyDescent="0.25">
      <c r="A33" s="17">
        <v>22</v>
      </c>
      <c r="B33" s="229" t="s">
        <v>239</v>
      </c>
      <c r="C33" s="13">
        <v>2.15</v>
      </c>
      <c r="D33" s="12">
        <f t="shared" si="2"/>
        <v>111.97916666666667</v>
      </c>
      <c r="E33" s="11">
        <v>12</v>
      </c>
      <c r="F33" s="11">
        <v>9</v>
      </c>
      <c r="G33" s="11">
        <v>96</v>
      </c>
      <c r="H33" s="11">
        <v>9</v>
      </c>
      <c r="I33" s="11">
        <v>125</v>
      </c>
      <c r="J33" s="36">
        <v>213</v>
      </c>
      <c r="K33" s="37">
        <v>49.18</v>
      </c>
      <c r="L33" s="13">
        <f t="shared" si="3"/>
        <v>0.97278039999999988</v>
      </c>
      <c r="M33" s="12">
        <f t="shared" si="4"/>
        <v>112.36161616590971</v>
      </c>
      <c r="N33" s="11">
        <v>6</v>
      </c>
      <c r="O33" s="44">
        <v>4.7</v>
      </c>
      <c r="P33" s="110">
        <v>692</v>
      </c>
      <c r="Q33" s="38">
        <f t="shared" si="0"/>
        <v>27</v>
      </c>
    </row>
    <row r="34" spans="1:17" s="21" customFormat="1" ht="15.75" customHeight="1" x14ac:dyDescent="0.25">
      <c r="A34" s="17">
        <v>23</v>
      </c>
      <c r="B34" s="229" t="s">
        <v>687</v>
      </c>
      <c r="C34" s="13">
        <v>2.82</v>
      </c>
      <c r="D34" s="12">
        <f t="shared" si="2"/>
        <v>146.875</v>
      </c>
      <c r="E34" s="11">
        <v>18</v>
      </c>
      <c r="F34" s="11">
        <v>8</v>
      </c>
      <c r="G34" s="11">
        <v>85</v>
      </c>
      <c r="H34" s="11">
        <v>9</v>
      </c>
      <c r="I34" s="11">
        <v>125</v>
      </c>
      <c r="J34" s="36">
        <v>213</v>
      </c>
      <c r="K34" s="37">
        <v>49.11</v>
      </c>
      <c r="L34" s="13">
        <f t="shared" si="3"/>
        <v>1.2741098399999999</v>
      </c>
      <c r="M34" s="12">
        <f t="shared" si="4"/>
        <v>147.16686396568912</v>
      </c>
      <c r="N34" s="11">
        <v>9</v>
      </c>
      <c r="O34" s="44">
        <v>4.7</v>
      </c>
      <c r="P34" s="110">
        <v>691</v>
      </c>
      <c r="Q34" s="38">
        <f t="shared" si="0"/>
        <v>35</v>
      </c>
    </row>
    <row r="35" spans="1:17" s="21" customFormat="1" ht="15.75" customHeight="1" x14ac:dyDescent="0.25">
      <c r="A35" s="17">
        <v>24</v>
      </c>
      <c r="B35" s="24" t="s">
        <v>240</v>
      </c>
      <c r="C35" s="13">
        <v>2.21</v>
      </c>
      <c r="D35" s="12">
        <f t="shared" si="2"/>
        <v>115.10416666666667</v>
      </c>
      <c r="E35" s="11">
        <v>14</v>
      </c>
      <c r="F35" s="11">
        <v>8</v>
      </c>
      <c r="G35" s="11">
        <v>83</v>
      </c>
      <c r="H35" s="11">
        <v>9</v>
      </c>
      <c r="I35" s="11">
        <v>128</v>
      </c>
      <c r="J35" s="36">
        <v>213</v>
      </c>
      <c r="K35" s="37">
        <v>48.18</v>
      </c>
      <c r="L35" s="13">
        <f t="shared" si="3"/>
        <v>0.97959576000000004</v>
      </c>
      <c r="M35" s="12">
        <f t="shared" si="4"/>
        <v>113.14882863889179</v>
      </c>
      <c r="N35" s="11">
        <v>6</v>
      </c>
      <c r="O35" s="44">
        <v>4.4000000000000004</v>
      </c>
      <c r="P35" s="110">
        <v>685</v>
      </c>
      <c r="Q35" s="38">
        <f t="shared" si="0"/>
        <v>28</v>
      </c>
    </row>
    <row r="36" spans="1:17" s="21" customFormat="1" ht="15.75" customHeight="1" x14ac:dyDescent="0.25">
      <c r="A36" s="17">
        <v>25</v>
      </c>
      <c r="B36" s="24" t="s">
        <v>241</v>
      </c>
      <c r="C36" s="13">
        <v>1.85</v>
      </c>
      <c r="D36" s="12">
        <f t="shared" si="2"/>
        <v>96.354166666666671</v>
      </c>
      <c r="E36" s="11">
        <v>10</v>
      </c>
      <c r="F36" s="11">
        <v>8</v>
      </c>
      <c r="G36" s="11">
        <v>89</v>
      </c>
      <c r="H36" s="11">
        <v>9</v>
      </c>
      <c r="I36" s="11">
        <v>112</v>
      </c>
      <c r="J36" s="36">
        <v>214</v>
      </c>
      <c r="K36" s="37">
        <v>48.36</v>
      </c>
      <c r="L36" s="13">
        <f t="shared" si="3"/>
        <v>0.82308720000000013</v>
      </c>
      <c r="M36" s="12">
        <f t="shared" si="4"/>
        <v>95.071208298885722</v>
      </c>
      <c r="N36" s="11">
        <v>4</v>
      </c>
      <c r="O36" s="44">
        <v>4.9000000000000004</v>
      </c>
      <c r="P36" s="110">
        <v>683</v>
      </c>
      <c r="Q36" s="38">
        <f t="shared" si="0"/>
        <v>22</v>
      </c>
    </row>
    <row r="37" spans="1:17" s="21" customFormat="1" ht="15.75" customHeight="1" x14ac:dyDescent="0.25">
      <c r="A37" s="17">
        <v>26</v>
      </c>
      <c r="B37" s="24" t="s">
        <v>242</v>
      </c>
      <c r="C37" s="13">
        <v>1.89</v>
      </c>
      <c r="D37" s="12">
        <f t="shared" si="2"/>
        <v>98.4375</v>
      </c>
      <c r="E37" s="11">
        <v>10</v>
      </c>
      <c r="F37" s="11">
        <v>8</v>
      </c>
      <c r="G37" s="11">
        <v>82</v>
      </c>
      <c r="H37" s="11">
        <v>9</v>
      </c>
      <c r="I37" s="11">
        <v>115</v>
      </c>
      <c r="J37" s="36">
        <v>214</v>
      </c>
      <c r="K37" s="37">
        <v>49.04</v>
      </c>
      <c r="L37" s="13">
        <f t="shared" si="3"/>
        <v>0.85270751999999983</v>
      </c>
      <c r="M37" s="12">
        <f t="shared" si="4"/>
        <v>98.492522119097757</v>
      </c>
      <c r="N37" s="11">
        <v>5</v>
      </c>
      <c r="O37" s="44">
        <v>4.3</v>
      </c>
      <c r="P37" s="110">
        <v>689</v>
      </c>
      <c r="Q37" s="38">
        <f t="shared" si="0"/>
        <v>23</v>
      </c>
    </row>
    <row r="38" spans="1:17" s="21" customFormat="1" ht="15.75" customHeight="1" x14ac:dyDescent="0.25">
      <c r="A38" s="17">
        <v>27</v>
      </c>
      <c r="B38" s="24" t="s">
        <v>243</v>
      </c>
      <c r="C38" s="13">
        <v>2.31</v>
      </c>
      <c r="D38" s="12">
        <f t="shared" si="2"/>
        <v>120.3125</v>
      </c>
      <c r="E38" s="11">
        <v>14</v>
      </c>
      <c r="F38" s="11">
        <v>9</v>
      </c>
      <c r="G38" s="11">
        <v>91</v>
      </c>
      <c r="H38" s="11">
        <v>9</v>
      </c>
      <c r="I38" s="11">
        <v>120</v>
      </c>
      <c r="J38" s="36">
        <v>214</v>
      </c>
      <c r="K38" s="37">
        <v>49.05</v>
      </c>
      <c r="L38" s="13">
        <f t="shared" si="3"/>
        <v>1.0424106</v>
      </c>
      <c r="M38" s="12">
        <f t="shared" si="4"/>
        <v>120.40429651386442</v>
      </c>
      <c r="N38" s="11">
        <v>7</v>
      </c>
      <c r="O38" s="44">
        <v>4.0999999999999996</v>
      </c>
      <c r="P38" s="110">
        <v>690</v>
      </c>
      <c r="Q38" s="38">
        <f t="shared" si="0"/>
        <v>30</v>
      </c>
    </row>
    <row r="39" spans="1:17" s="21" customFormat="1" ht="15.75" customHeight="1" x14ac:dyDescent="0.2">
      <c r="A39" s="17">
        <v>28</v>
      </c>
      <c r="B39" s="219" t="s">
        <v>244</v>
      </c>
      <c r="C39" s="13">
        <v>1.94</v>
      </c>
      <c r="D39" s="12">
        <f t="shared" si="2"/>
        <v>101.04166666666667</v>
      </c>
      <c r="E39" s="11">
        <v>10</v>
      </c>
      <c r="F39" s="11">
        <v>9</v>
      </c>
      <c r="G39" s="11">
        <v>93</v>
      </c>
      <c r="H39" s="11">
        <v>9</v>
      </c>
      <c r="I39" s="11">
        <v>121</v>
      </c>
      <c r="J39" s="36">
        <v>214</v>
      </c>
      <c r="K39" s="37">
        <v>47.18</v>
      </c>
      <c r="L39" s="13">
        <f t="shared" si="3"/>
        <v>0.84206863999999992</v>
      </c>
      <c r="M39" s="12">
        <f t="shared" si="4"/>
        <v>97.263671547072292</v>
      </c>
      <c r="N39" s="11">
        <v>5</v>
      </c>
      <c r="O39" s="44">
        <v>4.3</v>
      </c>
      <c r="P39" s="110">
        <v>687</v>
      </c>
      <c r="Q39" s="38">
        <f t="shared" si="0"/>
        <v>24</v>
      </c>
    </row>
    <row r="40" spans="1:17" s="21" customFormat="1" ht="15.75" customHeight="1" x14ac:dyDescent="0.2">
      <c r="A40" s="17">
        <v>29</v>
      </c>
      <c r="B40" s="219" t="s">
        <v>245</v>
      </c>
      <c r="C40" s="13">
        <v>2.2999999999999998</v>
      </c>
      <c r="D40" s="12">
        <f t="shared" si="2"/>
        <v>119.79166666666666</v>
      </c>
      <c r="E40" s="11">
        <v>14</v>
      </c>
      <c r="F40" s="11">
        <v>9</v>
      </c>
      <c r="G40" s="11">
        <v>94</v>
      </c>
      <c r="H40" s="11">
        <v>9</v>
      </c>
      <c r="I40" s="11">
        <v>118</v>
      </c>
      <c r="J40" s="36">
        <v>213</v>
      </c>
      <c r="K40" s="37">
        <v>50.62</v>
      </c>
      <c r="L40" s="13">
        <f t="shared" si="3"/>
        <v>1.0711192</v>
      </c>
      <c r="M40" s="12">
        <f t="shared" si="4"/>
        <v>123.72030153808227</v>
      </c>
      <c r="N40" s="11">
        <v>7</v>
      </c>
      <c r="O40" s="44">
        <v>4.5999999999999996</v>
      </c>
      <c r="P40" s="110">
        <v>692</v>
      </c>
      <c r="Q40" s="38">
        <f t="shared" si="0"/>
        <v>30</v>
      </c>
    </row>
    <row r="41" spans="1:17" s="21" customFormat="1" ht="15.75" customHeight="1" x14ac:dyDescent="0.2">
      <c r="A41" s="17">
        <v>30</v>
      </c>
      <c r="B41" s="219" t="s">
        <v>246</v>
      </c>
      <c r="C41" s="13">
        <v>2.4500000000000002</v>
      </c>
      <c r="D41" s="12">
        <f t="shared" si="2"/>
        <v>127.60416666666669</v>
      </c>
      <c r="E41" s="11">
        <v>16</v>
      </c>
      <c r="F41" s="11">
        <v>8</v>
      </c>
      <c r="G41" s="11">
        <v>90</v>
      </c>
      <c r="H41" s="11">
        <v>9</v>
      </c>
      <c r="I41" s="11">
        <v>134</v>
      </c>
      <c r="J41" s="36">
        <v>213</v>
      </c>
      <c r="K41" s="37">
        <v>49.43</v>
      </c>
      <c r="L41" s="13">
        <f t="shared" si="3"/>
        <v>1.1141522000000001</v>
      </c>
      <c r="M41" s="12">
        <f t="shared" si="4"/>
        <v>128.69085545597332</v>
      </c>
      <c r="N41" s="11">
        <v>8</v>
      </c>
      <c r="O41" s="44">
        <v>4.5</v>
      </c>
      <c r="P41" s="110">
        <v>684</v>
      </c>
      <c r="Q41" s="38">
        <f t="shared" si="0"/>
        <v>32</v>
      </c>
    </row>
    <row r="42" spans="1:17" s="21" customFormat="1" ht="15.75" customHeight="1" x14ac:dyDescent="0.2">
      <c r="A42" s="17">
        <v>31</v>
      </c>
      <c r="B42" s="35" t="s">
        <v>247</v>
      </c>
      <c r="C42" s="13">
        <v>2.14</v>
      </c>
      <c r="D42" s="12">
        <f t="shared" si="2"/>
        <v>111.45833333333334</v>
      </c>
      <c r="E42" s="11">
        <v>12</v>
      </c>
      <c r="F42" s="11">
        <v>9</v>
      </c>
      <c r="G42" s="11">
        <v>96</v>
      </c>
      <c r="H42" s="11">
        <v>9</v>
      </c>
      <c r="I42" s="11">
        <v>99</v>
      </c>
      <c r="J42" s="36">
        <v>213</v>
      </c>
      <c r="K42" s="37">
        <v>48.29</v>
      </c>
      <c r="L42" s="13">
        <f t="shared" si="3"/>
        <v>0.95073352000000011</v>
      </c>
      <c r="M42" s="12">
        <f t="shared" si="4"/>
        <v>109.81507732917343</v>
      </c>
      <c r="N42" s="11">
        <v>6</v>
      </c>
      <c r="O42" s="44">
        <v>4.2</v>
      </c>
      <c r="P42" s="110">
        <v>693</v>
      </c>
      <c r="Q42" s="38">
        <f t="shared" si="0"/>
        <v>27</v>
      </c>
    </row>
    <row r="43" spans="1:17" s="21" customFormat="1" ht="15.75" customHeight="1" x14ac:dyDescent="0.2">
      <c r="A43" s="17">
        <v>32</v>
      </c>
      <c r="B43" s="35" t="s">
        <v>248</v>
      </c>
      <c r="C43" s="13">
        <v>1.84</v>
      </c>
      <c r="D43" s="12">
        <f t="shared" si="2"/>
        <v>95.833333333333343</v>
      </c>
      <c r="E43" s="11">
        <v>10</v>
      </c>
      <c r="F43" s="11">
        <v>9</v>
      </c>
      <c r="G43" s="11">
        <v>96</v>
      </c>
      <c r="H43" s="11">
        <v>9</v>
      </c>
      <c r="I43" s="11">
        <v>127</v>
      </c>
      <c r="J43" s="36">
        <v>213</v>
      </c>
      <c r="K43" s="37">
        <v>48.24</v>
      </c>
      <c r="L43" s="13">
        <f t="shared" si="3"/>
        <v>0.81660672000000001</v>
      </c>
      <c r="M43" s="12">
        <f t="shared" si="4"/>
        <v>94.322676352383866</v>
      </c>
      <c r="N43" s="11">
        <v>4</v>
      </c>
      <c r="O43" s="44">
        <v>3.9</v>
      </c>
      <c r="P43" s="110">
        <v>686</v>
      </c>
      <c r="Q43" s="38">
        <f t="shared" si="0"/>
        <v>23</v>
      </c>
    </row>
    <row r="44" spans="1:17" s="21" customFormat="1" ht="15.75" customHeight="1" x14ac:dyDescent="0.2">
      <c r="A44" s="17">
        <v>33</v>
      </c>
      <c r="B44" s="35" t="s">
        <v>249</v>
      </c>
      <c r="C44" s="13">
        <v>2</v>
      </c>
      <c r="D44" s="12">
        <f t="shared" si="2"/>
        <v>104.16666666666667</v>
      </c>
      <c r="E44" s="11">
        <v>10</v>
      </c>
      <c r="F44" s="11">
        <v>9</v>
      </c>
      <c r="G44" s="11">
        <v>91</v>
      </c>
      <c r="H44" s="11">
        <v>9</v>
      </c>
      <c r="I44" s="11">
        <v>115</v>
      </c>
      <c r="J44" s="36">
        <v>214</v>
      </c>
      <c r="K44" s="37">
        <v>49.39</v>
      </c>
      <c r="L44" s="13">
        <f t="shared" si="3"/>
        <v>0.90877600000000003</v>
      </c>
      <c r="M44" s="12">
        <f t="shared" si="4"/>
        <v>104.96874740978619</v>
      </c>
      <c r="N44" s="11">
        <v>5</v>
      </c>
      <c r="O44" s="44">
        <v>4</v>
      </c>
      <c r="P44" s="110">
        <v>689</v>
      </c>
      <c r="Q44" s="38">
        <f t="shared" si="0"/>
        <v>24</v>
      </c>
    </row>
    <row r="45" spans="1:17" s="21" customFormat="1" ht="15.75" customHeight="1" x14ac:dyDescent="0.2">
      <c r="A45" s="17">
        <v>34</v>
      </c>
      <c r="B45" s="35" t="s">
        <v>250</v>
      </c>
      <c r="C45" s="13">
        <v>2.09</v>
      </c>
      <c r="D45" s="12">
        <f t="shared" si="2"/>
        <v>108.85416666666667</v>
      </c>
      <c r="E45" s="11">
        <v>12</v>
      </c>
      <c r="F45" s="11">
        <v>8</v>
      </c>
      <c r="G45" s="11">
        <v>87</v>
      </c>
      <c r="H45" s="11">
        <v>9</v>
      </c>
      <c r="I45" s="11">
        <v>118</v>
      </c>
      <c r="J45" s="36">
        <v>214</v>
      </c>
      <c r="K45" s="37">
        <v>48.44</v>
      </c>
      <c r="L45" s="13">
        <f t="shared" si="3"/>
        <v>0.93140431999999973</v>
      </c>
      <c r="M45" s="12">
        <f t="shared" si="4"/>
        <v>107.58244584194965</v>
      </c>
      <c r="N45" s="11">
        <v>6</v>
      </c>
      <c r="O45" s="44">
        <v>3.8</v>
      </c>
      <c r="P45" s="110">
        <v>677</v>
      </c>
      <c r="Q45" s="38">
        <f t="shared" si="0"/>
        <v>26</v>
      </c>
    </row>
    <row r="46" spans="1:17" s="21" customFormat="1" ht="15.75" customHeight="1" x14ac:dyDescent="0.2">
      <c r="A46" s="17">
        <v>35</v>
      </c>
      <c r="B46" s="35" t="s">
        <v>251</v>
      </c>
      <c r="C46" s="13">
        <v>2.82</v>
      </c>
      <c r="D46" s="12">
        <f t="shared" si="2"/>
        <v>146.875</v>
      </c>
      <c r="E46" s="11">
        <v>18</v>
      </c>
      <c r="F46" s="11">
        <v>8</v>
      </c>
      <c r="G46" s="11">
        <v>87</v>
      </c>
      <c r="H46" s="11">
        <v>9</v>
      </c>
      <c r="I46" s="11">
        <v>130</v>
      </c>
      <c r="J46" s="36">
        <v>214</v>
      </c>
      <c r="K46" s="37">
        <v>48.77</v>
      </c>
      <c r="L46" s="13">
        <f t="shared" si="3"/>
        <v>1.2652888799999999</v>
      </c>
      <c r="M46" s="12">
        <f t="shared" si="4"/>
        <v>146.14799339455627</v>
      </c>
      <c r="N46" s="11">
        <v>9</v>
      </c>
      <c r="O46" s="44">
        <v>4.0999999999999996</v>
      </c>
      <c r="P46" s="110">
        <v>690</v>
      </c>
      <c r="Q46" s="38">
        <f t="shared" si="0"/>
        <v>35</v>
      </c>
    </row>
    <row r="47" spans="1:17" s="21" customFormat="1" ht="15.75" customHeight="1" x14ac:dyDescent="0.2">
      <c r="A47" s="17">
        <v>36</v>
      </c>
      <c r="B47" s="35" t="s">
        <v>252</v>
      </c>
      <c r="C47" s="13">
        <v>1.74</v>
      </c>
      <c r="D47" s="12">
        <f t="shared" si="2"/>
        <v>90.625</v>
      </c>
      <c r="E47" s="11">
        <v>8</v>
      </c>
      <c r="F47" s="11">
        <v>9</v>
      </c>
      <c r="G47" s="11">
        <v>91</v>
      </c>
      <c r="H47" s="11">
        <v>9</v>
      </c>
      <c r="I47" s="11">
        <v>127</v>
      </c>
      <c r="J47" s="36">
        <v>214</v>
      </c>
      <c r="K47" s="37">
        <v>49.86</v>
      </c>
      <c r="L47" s="13">
        <f t="shared" si="3"/>
        <v>0.79815888000000013</v>
      </c>
      <c r="M47" s="12">
        <f t="shared" si="4"/>
        <v>92.19184691012731</v>
      </c>
      <c r="N47" s="11">
        <v>4</v>
      </c>
      <c r="O47" s="44">
        <v>4.0999999999999996</v>
      </c>
      <c r="P47" s="110">
        <v>686</v>
      </c>
      <c r="Q47" s="38">
        <f t="shared" si="0"/>
        <v>21</v>
      </c>
    </row>
    <row r="48" spans="1:17" s="21" customFormat="1" ht="15.75" customHeight="1" x14ac:dyDescent="0.2">
      <c r="A48" s="17">
        <v>37</v>
      </c>
      <c r="B48" s="35" t="s">
        <v>253</v>
      </c>
      <c r="C48" s="13">
        <v>2.2000000000000002</v>
      </c>
      <c r="D48" s="12">
        <f t="shared" si="2"/>
        <v>114.58333333333336</v>
      </c>
      <c r="E48" s="11">
        <v>12</v>
      </c>
      <c r="F48" s="11">
        <v>8</v>
      </c>
      <c r="G48" s="11">
        <v>88</v>
      </c>
      <c r="H48" s="11">
        <v>9</v>
      </c>
      <c r="I48" s="11">
        <v>119</v>
      </c>
      <c r="J48" s="36">
        <v>213</v>
      </c>
      <c r="K48" s="37">
        <v>49.52</v>
      </c>
      <c r="L48" s="13">
        <f t="shared" si="3"/>
        <v>1.0022848</v>
      </c>
      <c r="M48" s="12">
        <f t="shared" si="4"/>
        <v>115.76954057310938</v>
      </c>
      <c r="N48" s="11">
        <v>7</v>
      </c>
      <c r="O48" s="44">
        <v>4.2</v>
      </c>
      <c r="P48" s="110">
        <v>686</v>
      </c>
      <c r="Q48" s="38">
        <f t="shared" si="0"/>
        <v>27</v>
      </c>
    </row>
    <row r="49" spans="1:18" s="21" customFormat="1" ht="15.75" customHeight="1" x14ac:dyDescent="0.2">
      <c r="A49" s="17">
        <v>38</v>
      </c>
      <c r="B49" s="35" t="s">
        <v>254</v>
      </c>
      <c r="C49" s="13">
        <v>2.2999999999999998</v>
      </c>
      <c r="D49" s="12">
        <f t="shared" si="2"/>
        <v>119.79166666666666</v>
      </c>
      <c r="E49" s="11">
        <v>14</v>
      </c>
      <c r="F49" s="11">
        <v>8</v>
      </c>
      <c r="G49" s="11">
        <v>86</v>
      </c>
      <c r="H49" s="11">
        <v>9</v>
      </c>
      <c r="I49" s="11">
        <v>123</v>
      </c>
      <c r="J49" s="36">
        <v>213</v>
      </c>
      <c r="K49" s="37">
        <v>48.21</v>
      </c>
      <c r="L49" s="13">
        <f t="shared" si="3"/>
        <v>1.0201236</v>
      </c>
      <c r="M49" s="12">
        <f t="shared" si="4"/>
        <v>117.83002246445962</v>
      </c>
      <c r="N49" s="11">
        <v>7</v>
      </c>
      <c r="O49" s="44">
        <v>4.0999999999999996</v>
      </c>
      <c r="P49" s="110">
        <v>683</v>
      </c>
      <c r="Q49" s="38">
        <f t="shared" si="0"/>
        <v>29</v>
      </c>
    </row>
    <row r="50" spans="1:18" s="21" customFormat="1" ht="15.75" customHeight="1" x14ac:dyDescent="0.2">
      <c r="A50" s="17">
        <v>39</v>
      </c>
      <c r="B50" s="35" t="s">
        <v>255</v>
      </c>
      <c r="C50" s="13">
        <v>2.19</v>
      </c>
      <c r="D50" s="12">
        <f t="shared" si="2"/>
        <v>114.0625</v>
      </c>
      <c r="E50" s="11">
        <v>12</v>
      </c>
      <c r="F50" s="11">
        <v>8</v>
      </c>
      <c r="G50" s="11">
        <v>89</v>
      </c>
      <c r="H50" s="11">
        <v>9</v>
      </c>
      <c r="I50" s="11">
        <v>95</v>
      </c>
      <c r="J50" s="36">
        <v>214</v>
      </c>
      <c r="K50" s="37">
        <v>48.4</v>
      </c>
      <c r="L50" s="13">
        <f t="shared" si="3"/>
        <v>0.97516319999999979</v>
      </c>
      <c r="M50" s="12">
        <f t="shared" si="4"/>
        <v>112.63684298894204</v>
      </c>
      <c r="N50" s="11">
        <v>6</v>
      </c>
      <c r="O50" s="44">
        <v>4.2</v>
      </c>
      <c r="P50" s="110">
        <v>670</v>
      </c>
      <c r="Q50" s="38">
        <f t="shared" si="0"/>
        <v>26</v>
      </c>
    </row>
    <row r="51" spans="1:18" s="21" customFormat="1" ht="15.75" customHeight="1" x14ac:dyDescent="0.2">
      <c r="A51" s="17">
        <v>40</v>
      </c>
      <c r="B51" s="35" t="s">
        <v>256</v>
      </c>
      <c r="C51" s="13">
        <v>1.97</v>
      </c>
      <c r="D51" s="12">
        <f t="shared" si="2"/>
        <v>102.60416666666667</v>
      </c>
      <c r="E51" s="11">
        <v>10</v>
      </c>
      <c r="F51" s="11">
        <v>9</v>
      </c>
      <c r="G51" s="11">
        <v>92</v>
      </c>
      <c r="H51" s="11">
        <v>9</v>
      </c>
      <c r="I51" s="11">
        <v>131</v>
      </c>
      <c r="J51" s="36">
        <v>214</v>
      </c>
      <c r="K51" s="37">
        <v>48.55</v>
      </c>
      <c r="L51" s="13">
        <f t="shared" si="3"/>
        <v>0.87992019999999993</v>
      </c>
      <c r="M51" s="12">
        <f t="shared" si="4"/>
        <v>101.63573995634627</v>
      </c>
      <c r="N51" s="11">
        <v>5</v>
      </c>
      <c r="O51" s="44">
        <v>4.2</v>
      </c>
      <c r="P51" s="110">
        <v>690</v>
      </c>
      <c r="Q51" s="38">
        <f t="shared" si="0"/>
        <v>24</v>
      </c>
    </row>
    <row r="52" spans="1:18" s="21" customFormat="1" ht="15.75" customHeight="1" x14ac:dyDescent="0.2">
      <c r="A52" s="17">
        <v>41</v>
      </c>
      <c r="B52" s="35" t="s">
        <v>257</v>
      </c>
      <c r="C52" s="13">
        <v>2.4700000000000002</v>
      </c>
      <c r="D52" s="12">
        <f t="shared" si="2"/>
        <v>128.64583333333334</v>
      </c>
      <c r="E52" s="11">
        <v>16</v>
      </c>
      <c r="F52" s="11">
        <v>8</v>
      </c>
      <c r="G52" s="11">
        <v>89</v>
      </c>
      <c r="H52" s="11">
        <v>9</v>
      </c>
      <c r="I52" s="11">
        <v>105</v>
      </c>
      <c r="J52" s="36">
        <v>213</v>
      </c>
      <c r="K52" s="37">
        <v>49.03</v>
      </c>
      <c r="L52" s="13">
        <f t="shared" si="3"/>
        <v>1.1141577200000001</v>
      </c>
      <c r="M52" s="12">
        <f t="shared" si="4"/>
        <v>128.69149304706914</v>
      </c>
      <c r="N52" s="11">
        <v>8</v>
      </c>
      <c r="O52" s="44">
        <v>3.9</v>
      </c>
      <c r="P52" s="110">
        <v>688</v>
      </c>
      <c r="Q52" s="38">
        <f t="shared" si="0"/>
        <v>32</v>
      </c>
      <c r="R52" s="21" t="s">
        <v>258</v>
      </c>
    </row>
    <row r="53" spans="1:18" s="21" customFormat="1" ht="15.75" customHeight="1" x14ac:dyDescent="0.2">
      <c r="A53" s="17">
        <v>42</v>
      </c>
      <c r="B53" s="9" t="s">
        <v>259</v>
      </c>
      <c r="C53" s="13">
        <v>1.99</v>
      </c>
      <c r="D53" s="12">
        <f t="shared" si="2"/>
        <v>103.64583333333334</v>
      </c>
      <c r="E53" s="11">
        <v>10</v>
      </c>
      <c r="F53" s="11">
        <v>7</v>
      </c>
      <c r="G53" s="11">
        <v>77</v>
      </c>
      <c r="H53" s="11">
        <v>9</v>
      </c>
      <c r="I53" s="11">
        <v>110</v>
      </c>
      <c r="J53" s="36">
        <v>213</v>
      </c>
      <c r="K53" s="14">
        <v>48.93</v>
      </c>
      <c r="L53" s="13">
        <f t="shared" si="3"/>
        <v>0.8958104400000001</v>
      </c>
      <c r="M53" s="12">
        <f t="shared" si="4"/>
        <v>103.47115219086929</v>
      </c>
      <c r="N53" s="11">
        <v>5</v>
      </c>
      <c r="O53" s="44">
        <v>4.3</v>
      </c>
      <c r="P53" s="12">
        <v>680</v>
      </c>
      <c r="Q53" s="38">
        <f t="shared" si="0"/>
        <v>22</v>
      </c>
    </row>
    <row r="54" spans="1:18" s="21" customFormat="1" ht="15.75" customHeight="1" x14ac:dyDescent="0.2">
      <c r="A54" s="17">
        <v>43</v>
      </c>
      <c r="B54" s="9" t="s">
        <v>260</v>
      </c>
      <c r="C54" s="13">
        <v>2.27</v>
      </c>
      <c r="D54" s="12">
        <f t="shared" si="2"/>
        <v>118.22916666666667</v>
      </c>
      <c r="E54" s="11">
        <v>14</v>
      </c>
      <c r="F54" s="11">
        <v>8</v>
      </c>
      <c r="G54" s="11">
        <v>84</v>
      </c>
      <c r="H54" s="11">
        <v>9</v>
      </c>
      <c r="I54" s="11">
        <v>107</v>
      </c>
      <c r="J54" s="36">
        <v>214</v>
      </c>
      <c r="K54" s="14">
        <v>49.25</v>
      </c>
      <c r="L54" s="13">
        <f t="shared" si="3"/>
        <v>1.028537</v>
      </c>
      <c r="M54" s="12">
        <f t="shared" si="4"/>
        <v>118.80181755968385</v>
      </c>
      <c r="N54" s="11">
        <v>7</v>
      </c>
      <c r="O54" s="44">
        <v>4.2</v>
      </c>
      <c r="P54" s="12">
        <v>687</v>
      </c>
      <c r="Q54" s="38">
        <f t="shared" si="0"/>
        <v>29</v>
      </c>
    </row>
    <row r="55" spans="1:18" s="21" customFormat="1" ht="15.75" customHeight="1" x14ac:dyDescent="0.2">
      <c r="A55" s="17">
        <v>44</v>
      </c>
      <c r="B55" s="35" t="s">
        <v>261</v>
      </c>
      <c r="C55" s="13">
        <v>2.2799999999999998</v>
      </c>
      <c r="D55" s="12">
        <f t="shared" si="2"/>
        <v>118.74999999999999</v>
      </c>
      <c r="E55" s="11">
        <v>14</v>
      </c>
      <c r="F55" s="11">
        <v>8</v>
      </c>
      <c r="G55" s="11">
        <v>87</v>
      </c>
      <c r="H55" s="11">
        <v>9</v>
      </c>
      <c r="I55" s="11">
        <v>148</v>
      </c>
      <c r="J55" s="36">
        <v>213</v>
      </c>
      <c r="K55" s="14">
        <v>48.26</v>
      </c>
      <c r="L55" s="13">
        <f t="shared" si="3"/>
        <v>1.0123017599999999</v>
      </c>
      <c r="M55" s="12">
        <f t="shared" si="4"/>
        <v>116.9265558816716</v>
      </c>
      <c r="N55" s="11">
        <v>7</v>
      </c>
      <c r="O55" s="44">
        <v>4</v>
      </c>
      <c r="P55" s="12">
        <v>692</v>
      </c>
      <c r="Q55" s="38">
        <f t="shared" si="0"/>
        <v>29</v>
      </c>
    </row>
    <row r="56" spans="1:18" s="21" customFormat="1" ht="15.75" customHeight="1" x14ac:dyDescent="0.2">
      <c r="A56" s="114"/>
      <c r="B56" s="100"/>
      <c r="C56" s="92"/>
      <c r="D56" s="93"/>
      <c r="E56" s="94"/>
      <c r="F56" s="94"/>
      <c r="G56" s="94"/>
      <c r="H56" s="94"/>
      <c r="I56" s="94"/>
      <c r="J56" s="94"/>
      <c r="K56" s="96"/>
      <c r="L56" s="92"/>
      <c r="M56" s="93"/>
      <c r="N56" s="94"/>
      <c r="O56" s="96"/>
      <c r="P56" s="93"/>
      <c r="Q56" s="93"/>
    </row>
    <row r="57" spans="1:18" s="21" customFormat="1" ht="15.75" customHeight="1" x14ac:dyDescent="0.2"/>
    <row r="58" spans="1:18" s="21" customFormat="1" ht="15.75" customHeight="1" x14ac:dyDescent="0.2">
      <c r="A58" s="23" t="s">
        <v>262</v>
      </c>
    </row>
    <row r="59" spans="1:18" s="21" customFormat="1" ht="15.75" customHeight="1" x14ac:dyDescent="0.25">
      <c r="A59" s="65">
        <v>1</v>
      </c>
      <c r="B59" s="232" t="s">
        <v>218</v>
      </c>
      <c r="C59" s="60">
        <v>2.6</v>
      </c>
      <c r="D59" s="58">
        <v>100</v>
      </c>
      <c r="E59" s="58">
        <v>10</v>
      </c>
      <c r="F59" s="62">
        <v>9</v>
      </c>
      <c r="G59" s="62">
        <v>95</v>
      </c>
      <c r="H59" s="63">
        <v>9</v>
      </c>
      <c r="I59" s="62">
        <v>133</v>
      </c>
      <c r="J59" s="58">
        <v>222</v>
      </c>
      <c r="K59" s="61">
        <v>44.45</v>
      </c>
      <c r="L59" s="60">
        <f>(((C59*92)/100)*K59)/100</f>
        <v>1.0632440000000003</v>
      </c>
      <c r="M59" s="58">
        <v>100</v>
      </c>
      <c r="N59" s="58">
        <v>5</v>
      </c>
      <c r="O59" s="61">
        <v>5.38</v>
      </c>
      <c r="P59" s="62">
        <v>671</v>
      </c>
      <c r="Q59" s="62">
        <f t="shared" ref="Q59:Q103" si="5">(E59+F59+N59)</f>
        <v>24</v>
      </c>
    </row>
    <row r="60" spans="1:18" s="21" customFormat="1" ht="15.75" customHeight="1" x14ac:dyDescent="0.2">
      <c r="A60" s="65">
        <v>2</v>
      </c>
      <c r="B60" s="233" t="s">
        <v>219</v>
      </c>
      <c r="C60" s="60">
        <v>2.7</v>
      </c>
      <c r="D60" s="62">
        <v>100</v>
      </c>
      <c r="E60" s="58">
        <v>10</v>
      </c>
      <c r="F60" s="58">
        <v>9</v>
      </c>
      <c r="G60" s="62">
        <v>93</v>
      </c>
      <c r="H60" s="63">
        <v>9</v>
      </c>
      <c r="I60" s="62">
        <v>142</v>
      </c>
      <c r="J60" s="58">
        <v>222</v>
      </c>
      <c r="K60" s="61">
        <v>46.07</v>
      </c>
      <c r="L60" s="60">
        <f>(((C60*92)/100)*K60)/100</f>
        <v>1.1443788000000001</v>
      </c>
      <c r="M60" s="62">
        <v>100</v>
      </c>
      <c r="N60" s="58">
        <v>5</v>
      </c>
      <c r="O60" s="61">
        <v>4.66</v>
      </c>
      <c r="P60" s="62">
        <v>688.6</v>
      </c>
      <c r="Q60" s="62">
        <f t="shared" si="5"/>
        <v>24</v>
      </c>
    </row>
    <row r="61" spans="1:18" s="21" customFormat="1" ht="15.75" customHeight="1" x14ac:dyDescent="0.2">
      <c r="A61" s="65"/>
      <c r="B61" s="233" t="s">
        <v>135</v>
      </c>
      <c r="C61" s="60">
        <f>(C59+C60)/2</f>
        <v>2.6500000000000004</v>
      </c>
      <c r="D61" s="62">
        <f>(D59+D60)/2</f>
        <v>100</v>
      </c>
      <c r="E61" s="58">
        <v>10</v>
      </c>
      <c r="F61" s="62">
        <v>9</v>
      </c>
      <c r="G61" s="62">
        <f t="shared" ref="G61:M61" si="6">(G59+G60)/2</f>
        <v>94</v>
      </c>
      <c r="H61" s="62">
        <f t="shared" si="6"/>
        <v>9</v>
      </c>
      <c r="I61" s="62">
        <f t="shared" si="6"/>
        <v>137.5</v>
      </c>
      <c r="J61" s="62">
        <f t="shared" si="6"/>
        <v>222</v>
      </c>
      <c r="K61" s="61">
        <f t="shared" si="6"/>
        <v>45.260000000000005</v>
      </c>
      <c r="L61" s="60">
        <f t="shared" si="6"/>
        <v>1.1038114000000001</v>
      </c>
      <c r="M61" s="62">
        <f t="shared" si="6"/>
        <v>100</v>
      </c>
      <c r="N61" s="62">
        <v>5</v>
      </c>
      <c r="O61" s="61">
        <f>(O59+O60)/2</f>
        <v>5.0199999999999996</v>
      </c>
      <c r="P61" s="62">
        <f>(P59+P60)/2</f>
        <v>679.8</v>
      </c>
      <c r="Q61" s="62">
        <f t="shared" si="5"/>
        <v>24</v>
      </c>
    </row>
    <row r="62" spans="1:18" s="21" customFormat="1" ht="15.75" customHeight="1" x14ac:dyDescent="0.25">
      <c r="A62" s="17">
        <v>3</v>
      </c>
      <c r="B62" s="230" t="s">
        <v>220</v>
      </c>
      <c r="C62" s="13">
        <v>2.82</v>
      </c>
      <c r="D62" s="12">
        <f t="shared" ref="D62:D103" si="7">(C62*D$61)/C$61</f>
        <v>106.41509433962263</v>
      </c>
      <c r="E62" s="11">
        <v>12</v>
      </c>
      <c r="F62" s="12">
        <v>8</v>
      </c>
      <c r="G62" s="12">
        <v>89</v>
      </c>
      <c r="H62" s="12">
        <v>8</v>
      </c>
      <c r="I62" s="12">
        <v>146</v>
      </c>
      <c r="J62" s="12">
        <v>222</v>
      </c>
      <c r="K62" s="14">
        <v>46.01</v>
      </c>
      <c r="L62" s="13">
        <f t="shared" ref="L62:L103" si="8">(((C62*92)/100)*K62)/100</f>
        <v>1.19368344</v>
      </c>
      <c r="M62" s="12">
        <f t="shared" ref="M62:M103" si="9">(L62*M$61)/L$61</f>
        <v>108.14197425393505</v>
      </c>
      <c r="N62" s="12">
        <v>6</v>
      </c>
      <c r="O62" s="14">
        <v>5.2</v>
      </c>
      <c r="P62" s="12">
        <v>678.3</v>
      </c>
      <c r="Q62" s="12">
        <f t="shared" si="5"/>
        <v>26</v>
      </c>
    </row>
    <row r="63" spans="1:18" s="21" customFormat="1" ht="15.75" customHeight="1" x14ac:dyDescent="0.25">
      <c r="A63" s="17">
        <v>4</v>
      </c>
      <c r="B63" s="231" t="s">
        <v>221</v>
      </c>
      <c r="C63" s="13">
        <v>2.86</v>
      </c>
      <c r="D63" s="12">
        <f t="shared" si="7"/>
        <v>107.92452830188678</v>
      </c>
      <c r="E63" s="11">
        <v>12</v>
      </c>
      <c r="F63" s="12">
        <v>9</v>
      </c>
      <c r="G63" s="12">
        <v>96</v>
      </c>
      <c r="H63" s="12">
        <v>9</v>
      </c>
      <c r="I63" s="12">
        <v>161</v>
      </c>
      <c r="J63" s="12">
        <v>222</v>
      </c>
      <c r="K63" s="14">
        <v>46.1</v>
      </c>
      <c r="L63" s="13">
        <f t="shared" si="8"/>
        <v>1.2129832000000003</v>
      </c>
      <c r="M63" s="12">
        <f t="shared" si="9"/>
        <v>109.89043961676788</v>
      </c>
      <c r="N63" s="12">
        <v>6</v>
      </c>
      <c r="O63" s="14">
        <v>5.3</v>
      </c>
      <c r="P63" s="12">
        <v>693.6</v>
      </c>
      <c r="Q63" s="12">
        <f t="shared" si="5"/>
        <v>27</v>
      </c>
    </row>
    <row r="64" spans="1:18" s="21" customFormat="1" ht="15.75" customHeight="1" x14ac:dyDescent="0.25">
      <c r="A64" s="17">
        <v>5</v>
      </c>
      <c r="B64" s="231" t="s">
        <v>222</v>
      </c>
      <c r="C64" s="13">
        <v>2.88</v>
      </c>
      <c r="D64" s="12">
        <f t="shared" si="7"/>
        <v>108.67924528301886</v>
      </c>
      <c r="E64" s="11">
        <v>12</v>
      </c>
      <c r="F64" s="12">
        <v>9</v>
      </c>
      <c r="G64" s="12">
        <v>96</v>
      </c>
      <c r="H64" s="12">
        <v>9</v>
      </c>
      <c r="I64" s="12">
        <v>128</v>
      </c>
      <c r="J64" s="12">
        <v>222</v>
      </c>
      <c r="K64" s="14">
        <v>46.47</v>
      </c>
      <c r="L64" s="13">
        <f t="shared" si="8"/>
        <v>1.2312691199999999</v>
      </c>
      <c r="M64" s="12">
        <f t="shared" si="9"/>
        <v>111.54705595539237</v>
      </c>
      <c r="N64" s="12">
        <v>6</v>
      </c>
      <c r="O64" s="14">
        <v>4.4000000000000004</v>
      </c>
      <c r="P64" s="12">
        <v>693.6</v>
      </c>
      <c r="Q64" s="12">
        <f t="shared" si="5"/>
        <v>27</v>
      </c>
    </row>
    <row r="65" spans="1:17" s="21" customFormat="1" ht="15.75" customHeight="1" x14ac:dyDescent="0.25">
      <c r="A65" s="17">
        <v>6</v>
      </c>
      <c r="B65" s="231" t="s">
        <v>223</v>
      </c>
      <c r="C65" s="13">
        <v>2.4700000000000002</v>
      </c>
      <c r="D65" s="12">
        <f t="shared" si="7"/>
        <v>93.20754716981132</v>
      </c>
      <c r="E65" s="11">
        <v>8</v>
      </c>
      <c r="F65" s="12">
        <v>9</v>
      </c>
      <c r="G65" s="12">
        <v>100</v>
      </c>
      <c r="H65" s="12">
        <v>9</v>
      </c>
      <c r="I65" s="12">
        <v>139</v>
      </c>
      <c r="J65" s="12">
        <v>222</v>
      </c>
      <c r="K65" s="14">
        <v>46.53</v>
      </c>
      <c r="L65" s="13">
        <f t="shared" si="8"/>
        <v>1.0573477200000001</v>
      </c>
      <c r="M65" s="12">
        <f t="shared" si="9"/>
        <v>95.790614229930938</v>
      </c>
      <c r="N65" s="12">
        <v>5</v>
      </c>
      <c r="O65" s="14">
        <v>4.3</v>
      </c>
      <c r="P65" s="12">
        <v>682.9</v>
      </c>
      <c r="Q65" s="12">
        <f t="shared" si="5"/>
        <v>22</v>
      </c>
    </row>
    <row r="66" spans="1:17" s="21" customFormat="1" ht="15.75" customHeight="1" x14ac:dyDescent="0.25">
      <c r="A66" s="17">
        <v>7</v>
      </c>
      <c r="B66" s="231" t="s">
        <v>224</v>
      </c>
      <c r="C66" s="13">
        <v>2.5</v>
      </c>
      <c r="D66" s="12">
        <f t="shared" si="7"/>
        <v>94.339622641509422</v>
      </c>
      <c r="E66" s="11">
        <v>8</v>
      </c>
      <c r="F66" s="12">
        <v>9</v>
      </c>
      <c r="G66" s="12">
        <v>91</v>
      </c>
      <c r="H66" s="12">
        <v>9</v>
      </c>
      <c r="I66" s="12">
        <v>153</v>
      </c>
      <c r="J66" s="12">
        <v>222</v>
      </c>
      <c r="K66" s="14">
        <v>43.14</v>
      </c>
      <c r="L66" s="13">
        <f t="shared" si="8"/>
        <v>0.99221999999999999</v>
      </c>
      <c r="M66" s="12">
        <f t="shared" si="9"/>
        <v>89.890356269195976</v>
      </c>
      <c r="N66" s="12">
        <v>4</v>
      </c>
      <c r="O66" s="14">
        <v>4.7</v>
      </c>
      <c r="P66" s="12">
        <v>682.9</v>
      </c>
      <c r="Q66" s="12">
        <f t="shared" si="5"/>
        <v>21</v>
      </c>
    </row>
    <row r="67" spans="1:17" s="21" customFormat="1" ht="15.75" customHeight="1" x14ac:dyDescent="0.25">
      <c r="A67" s="17">
        <v>8</v>
      </c>
      <c r="B67" s="231" t="s">
        <v>225</v>
      </c>
      <c r="C67" s="13">
        <v>2.72</v>
      </c>
      <c r="D67" s="12">
        <f t="shared" si="7"/>
        <v>102.64150943396226</v>
      </c>
      <c r="E67" s="11">
        <v>10</v>
      </c>
      <c r="F67" s="12">
        <v>9</v>
      </c>
      <c r="G67" s="12">
        <v>93</v>
      </c>
      <c r="H67" s="12">
        <v>9</v>
      </c>
      <c r="I67" s="12">
        <v>146</v>
      </c>
      <c r="J67" s="12">
        <v>222</v>
      </c>
      <c r="K67" s="14">
        <v>46.45</v>
      </c>
      <c r="L67" s="13">
        <f t="shared" si="8"/>
        <v>1.1623648000000002</v>
      </c>
      <c r="M67" s="12">
        <f t="shared" si="9"/>
        <v>105.3046562121029</v>
      </c>
      <c r="N67" s="12">
        <v>5</v>
      </c>
      <c r="O67" s="14">
        <v>5.0999999999999996</v>
      </c>
      <c r="P67" s="12">
        <v>674</v>
      </c>
      <c r="Q67" s="12">
        <f t="shared" si="5"/>
        <v>24</v>
      </c>
    </row>
    <row r="68" spans="1:17" s="21" customFormat="1" ht="15.75" customHeight="1" x14ac:dyDescent="0.25">
      <c r="A68" s="17">
        <v>9</v>
      </c>
      <c r="B68" s="231" t="s">
        <v>226</v>
      </c>
      <c r="C68" s="13">
        <v>2.86</v>
      </c>
      <c r="D68" s="12">
        <f t="shared" si="7"/>
        <v>107.92452830188678</v>
      </c>
      <c r="E68" s="11">
        <v>12</v>
      </c>
      <c r="F68" s="12">
        <v>9</v>
      </c>
      <c r="G68" s="12">
        <v>91</v>
      </c>
      <c r="H68" s="12">
        <v>9</v>
      </c>
      <c r="I68" s="12">
        <v>147</v>
      </c>
      <c r="J68" s="12">
        <v>222</v>
      </c>
      <c r="K68" s="14">
        <v>47.06</v>
      </c>
      <c r="L68" s="13">
        <f t="shared" si="8"/>
        <v>1.2382427200000001</v>
      </c>
      <c r="M68" s="12">
        <f t="shared" si="9"/>
        <v>112.17883055021899</v>
      </c>
      <c r="N68" s="12">
        <v>6</v>
      </c>
      <c r="O68" s="14">
        <v>5</v>
      </c>
      <c r="P68" s="12">
        <v>669.7</v>
      </c>
      <c r="Q68" s="12">
        <f t="shared" si="5"/>
        <v>27</v>
      </c>
    </row>
    <row r="69" spans="1:17" s="21" customFormat="1" ht="15.75" customHeight="1" x14ac:dyDescent="0.25">
      <c r="A69" s="17">
        <v>10</v>
      </c>
      <c r="B69" s="231" t="s">
        <v>227</v>
      </c>
      <c r="C69" s="13">
        <v>2.81</v>
      </c>
      <c r="D69" s="12">
        <f t="shared" si="7"/>
        <v>106.03773584905659</v>
      </c>
      <c r="E69" s="11">
        <v>12</v>
      </c>
      <c r="F69" s="12">
        <v>9</v>
      </c>
      <c r="G69" s="12">
        <v>92</v>
      </c>
      <c r="H69" s="12">
        <v>9</v>
      </c>
      <c r="I69" s="12">
        <v>143</v>
      </c>
      <c r="J69" s="12">
        <v>222</v>
      </c>
      <c r="K69" s="14">
        <v>45.37</v>
      </c>
      <c r="L69" s="13">
        <f t="shared" si="8"/>
        <v>1.17290524</v>
      </c>
      <c r="M69" s="12">
        <f t="shared" si="9"/>
        <v>106.25956934309609</v>
      </c>
      <c r="N69" s="12">
        <v>6</v>
      </c>
      <c r="O69" s="14">
        <v>4.7</v>
      </c>
      <c r="P69" s="12">
        <v>683.1</v>
      </c>
      <c r="Q69" s="12">
        <f t="shared" si="5"/>
        <v>27</v>
      </c>
    </row>
    <row r="70" spans="1:17" s="21" customFormat="1" ht="15.75" customHeight="1" x14ac:dyDescent="0.25">
      <c r="A70" s="17">
        <v>11</v>
      </c>
      <c r="B70" s="231" t="s">
        <v>228</v>
      </c>
      <c r="C70" s="13">
        <v>2.54</v>
      </c>
      <c r="D70" s="12">
        <f t="shared" si="7"/>
        <v>95.849056603773576</v>
      </c>
      <c r="E70" s="11">
        <v>10</v>
      </c>
      <c r="F70" s="12">
        <v>9</v>
      </c>
      <c r="G70" s="12">
        <v>98</v>
      </c>
      <c r="H70" s="12">
        <v>9</v>
      </c>
      <c r="I70" s="12">
        <v>135</v>
      </c>
      <c r="J70" s="12">
        <v>222</v>
      </c>
      <c r="K70" s="14">
        <v>44.89</v>
      </c>
      <c r="L70" s="13">
        <f t="shared" si="8"/>
        <v>1.0489895200000001</v>
      </c>
      <c r="M70" s="12">
        <f t="shared" si="9"/>
        <v>95.033401539429647</v>
      </c>
      <c r="N70" s="12">
        <v>4</v>
      </c>
      <c r="O70" s="14">
        <v>5</v>
      </c>
      <c r="P70" s="12">
        <v>694.3</v>
      </c>
      <c r="Q70" s="12">
        <f t="shared" si="5"/>
        <v>23</v>
      </c>
    </row>
    <row r="71" spans="1:17" s="21" customFormat="1" ht="15.75" customHeight="1" x14ac:dyDescent="0.25">
      <c r="A71" s="17">
        <v>12</v>
      </c>
      <c r="B71" s="231" t="s">
        <v>229</v>
      </c>
      <c r="C71" s="13">
        <v>2.37</v>
      </c>
      <c r="D71" s="12">
        <f t="shared" si="7"/>
        <v>89.433962264150935</v>
      </c>
      <c r="E71" s="11">
        <v>8</v>
      </c>
      <c r="F71" s="12">
        <v>9</v>
      </c>
      <c r="G71" s="12">
        <v>99</v>
      </c>
      <c r="H71" s="12">
        <v>9</v>
      </c>
      <c r="I71" s="12">
        <v>144</v>
      </c>
      <c r="J71" s="12">
        <v>222</v>
      </c>
      <c r="K71" s="14">
        <v>45.45</v>
      </c>
      <c r="L71" s="13">
        <f t="shared" si="8"/>
        <v>0.9909918000000002</v>
      </c>
      <c r="M71" s="12">
        <f t="shared" si="9"/>
        <v>89.779087260740383</v>
      </c>
      <c r="N71" s="12">
        <v>4</v>
      </c>
      <c r="O71" s="14">
        <v>4.9000000000000004</v>
      </c>
      <c r="P71" s="12">
        <v>674</v>
      </c>
      <c r="Q71" s="12">
        <f t="shared" si="5"/>
        <v>21</v>
      </c>
    </row>
    <row r="72" spans="1:17" s="21" customFormat="1" ht="15.75" customHeight="1" x14ac:dyDescent="0.25">
      <c r="A72" s="17">
        <v>13</v>
      </c>
      <c r="B72" s="231" t="s">
        <v>230</v>
      </c>
      <c r="C72" s="13">
        <v>3.04</v>
      </c>
      <c r="D72" s="12">
        <f t="shared" si="7"/>
        <v>114.71698113207546</v>
      </c>
      <c r="E72" s="11">
        <v>12</v>
      </c>
      <c r="F72" s="12">
        <v>9</v>
      </c>
      <c r="G72" s="12">
        <v>97</v>
      </c>
      <c r="H72" s="12">
        <v>9</v>
      </c>
      <c r="I72" s="12">
        <v>144</v>
      </c>
      <c r="J72" s="12">
        <v>222</v>
      </c>
      <c r="K72" s="14">
        <v>46.39</v>
      </c>
      <c r="L72" s="13">
        <f t="shared" si="8"/>
        <v>1.2974355200000003</v>
      </c>
      <c r="M72" s="12">
        <f t="shared" si="9"/>
        <v>117.54141332477633</v>
      </c>
      <c r="N72" s="12">
        <v>7</v>
      </c>
      <c r="O72" s="14">
        <v>5.3</v>
      </c>
      <c r="P72" s="12">
        <v>692.1</v>
      </c>
      <c r="Q72" s="12">
        <f t="shared" si="5"/>
        <v>28</v>
      </c>
    </row>
    <row r="73" spans="1:17" s="21" customFormat="1" ht="15.75" customHeight="1" x14ac:dyDescent="0.25">
      <c r="A73" s="17">
        <v>14</v>
      </c>
      <c r="B73" s="231" t="s">
        <v>231</v>
      </c>
      <c r="C73" s="13">
        <v>2.84</v>
      </c>
      <c r="D73" s="12">
        <f t="shared" si="7"/>
        <v>107.1698113207547</v>
      </c>
      <c r="E73" s="11">
        <v>12</v>
      </c>
      <c r="F73" s="12">
        <v>9</v>
      </c>
      <c r="G73" s="12">
        <v>94</v>
      </c>
      <c r="H73" s="12">
        <v>9</v>
      </c>
      <c r="I73" s="12">
        <v>130</v>
      </c>
      <c r="J73" s="12">
        <v>222</v>
      </c>
      <c r="K73" s="14">
        <v>45.43</v>
      </c>
      <c r="L73" s="13">
        <f t="shared" si="8"/>
        <v>1.1869950399999998</v>
      </c>
      <c r="M73" s="12">
        <f t="shared" si="9"/>
        <v>107.53603740639022</v>
      </c>
      <c r="N73" s="12">
        <v>6</v>
      </c>
      <c r="O73" s="14">
        <v>4.5999999999999996</v>
      </c>
      <c r="P73" s="12">
        <v>696.6</v>
      </c>
      <c r="Q73" s="12">
        <f t="shared" si="5"/>
        <v>27</v>
      </c>
    </row>
    <row r="74" spans="1:17" s="21" customFormat="1" ht="15.75" customHeight="1" x14ac:dyDescent="0.25">
      <c r="A74" s="17">
        <v>15</v>
      </c>
      <c r="B74" s="231" t="s">
        <v>232</v>
      </c>
      <c r="C74" s="13">
        <v>2.97</v>
      </c>
      <c r="D74" s="12">
        <f t="shared" si="7"/>
        <v>112.07547169811319</v>
      </c>
      <c r="E74" s="11">
        <v>12</v>
      </c>
      <c r="F74" s="12">
        <v>9</v>
      </c>
      <c r="G74" s="12">
        <v>96</v>
      </c>
      <c r="H74" s="12">
        <v>9</v>
      </c>
      <c r="I74" s="12">
        <v>131</v>
      </c>
      <c r="J74" s="12">
        <v>222</v>
      </c>
      <c r="K74" s="14">
        <v>47.28</v>
      </c>
      <c r="L74" s="13">
        <f t="shared" si="8"/>
        <v>1.2918787199999999</v>
      </c>
      <c r="M74" s="12">
        <f t="shared" si="9"/>
        <v>117.03799399064006</v>
      </c>
      <c r="N74" s="12">
        <v>7</v>
      </c>
      <c r="O74" s="14">
        <v>4.5999999999999996</v>
      </c>
      <c r="P74" s="12">
        <v>693.5</v>
      </c>
      <c r="Q74" s="12">
        <f t="shared" si="5"/>
        <v>28</v>
      </c>
    </row>
    <row r="75" spans="1:17" s="21" customFormat="1" ht="15.75" customHeight="1" x14ac:dyDescent="0.25">
      <c r="A75" s="17">
        <v>16</v>
      </c>
      <c r="B75" s="231" t="s">
        <v>233</v>
      </c>
      <c r="C75" s="13">
        <v>3.01</v>
      </c>
      <c r="D75" s="12">
        <f t="shared" si="7"/>
        <v>113.58490566037734</v>
      </c>
      <c r="E75" s="11">
        <v>12</v>
      </c>
      <c r="F75" s="12">
        <v>9</v>
      </c>
      <c r="G75" s="12">
        <v>99</v>
      </c>
      <c r="H75" s="12">
        <v>9</v>
      </c>
      <c r="I75" s="12">
        <v>135</v>
      </c>
      <c r="J75" s="12">
        <v>222</v>
      </c>
      <c r="K75" s="14">
        <v>46.24</v>
      </c>
      <c r="L75" s="13">
        <f t="shared" si="8"/>
        <v>1.28047808</v>
      </c>
      <c r="M75" s="12">
        <f t="shared" si="9"/>
        <v>116.00515087994198</v>
      </c>
      <c r="N75" s="12">
        <v>7</v>
      </c>
      <c r="O75" s="14">
        <v>4.9000000000000004</v>
      </c>
      <c r="P75" s="12">
        <v>681.2</v>
      </c>
      <c r="Q75" s="12">
        <f t="shared" si="5"/>
        <v>28</v>
      </c>
    </row>
    <row r="76" spans="1:17" s="21" customFormat="1" ht="15.75" customHeight="1" x14ac:dyDescent="0.25">
      <c r="A76" s="17">
        <v>17</v>
      </c>
      <c r="B76" s="231" t="s">
        <v>234</v>
      </c>
      <c r="C76" s="13">
        <v>2.4300000000000002</v>
      </c>
      <c r="D76" s="12">
        <f t="shared" si="7"/>
        <v>91.698113207547166</v>
      </c>
      <c r="E76" s="11">
        <v>8</v>
      </c>
      <c r="F76" s="12">
        <v>9</v>
      </c>
      <c r="G76" s="12">
        <v>97</v>
      </c>
      <c r="H76" s="12">
        <v>9</v>
      </c>
      <c r="I76" s="12">
        <v>137</v>
      </c>
      <c r="J76" s="12">
        <v>222</v>
      </c>
      <c r="K76" s="14">
        <v>45.4</v>
      </c>
      <c r="L76" s="13">
        <f t="shared" si="8"/>
        <v>1.0149623999999999</v>
      </c>
      <c r="M76" s="12">
        <f t="shared" si="9"/>
        <v>91.950708245992018</v>
      </c>
      <c r="N76" s="12">
        <v>4</v>
      </c>
      <c r="O76" s="14">
        <v>4.5</v>
      </c>
      <c r="P76" s="12">
        <v>690.2</v>
      </c>
      <c r="Q76" s="12">
        <f t="shared" si="5"/>
        <v>21</v>
      </c>
    </row>
    <row r="77" spans="1:17" s="21" customFormat="1" ht="15.75" customHeight="1" x14ac:dyDescent="0.25">
      <c r="A77" s="17">
        <v>18</v>
      </c>
      <c r="B77" s="231" t="s">
        <v>235</v>
      </c>
      <c r="C77" s="13">
        <v>2.76</v>
      </c>
      <c r="D77" s="12">
        <f t="shared" si="7"/>
        <v>104.1509433962264</v>
      </c>
      <c r="E77" s="11">
        <v>10</v>
      </c>
      <c r="F77" s="12">
        <v>9</v>
      </c>
      <c r="G77" s="12">
        <v>95</v>
      </c>
      <c r="H77" s="12">
        <v>9</v>
      </c>
      <c r="I77" s="12">
        <v>129</v>
      </c>
      <c r="J77" s="12">
        <v>222</v>
      </c>
      <c r="K77" s="14">
        <v>47.18</v>
      </c>
      <c r="L77" s="13">
        <f t="shared" si="8"/>
        <v>1.1979945599999997</v>
      </c>
      <c r="M77" s="12">
        <f t="shared" si="9"/>
        <v>108.53254097574998</v>
      </c>
      <c r="N77" s="12">
        <v>6</v>
      </c>
      <c r="O77" s="14">
        <v>4.7</v>
      </c>
      <c r="P77" s="12">
        <v>691.3</v>
      </c>
      <c r="Q77" s="12">
        <f t="shared" si="5"/>
        <v>25</v>
      </c>
    </row>
    <row r="78" spans="1:17" s="21" customFormat="1" ht="15.75" customHeight="1" x14ac:dyDescent="0.25">
      <c r="A78" s="17">
        <v>19</v>
      </c>
      <c r="B78" s="42" t="s">
        <v>236</v>
      </c>
      <c r="C78" s="13">
        <v>2.65</v>
      </c>
      <c r="D78" s="12">
        <f t="shared" si="7"/>
        <v>99.999999999999986</v>
      </c>
      <c r="E78" s="11">
        <v>10</v>
      </c>
      <c r="F78" s="12">
        <v>9</v>
      </c>
      <c r="G78" s="12">
        <v>99</v>
      </c>
      <c r="H78" s="12">
        <v>9</v>
      </c>
      <c r="I78" s="12">
        <v>115</v>
      </c>
      <c r="J78" s="12">
        <v>222</v>
      </c>
      <c r="K78" s="14">
        <v>47.04</v>
      </c>
      <c r="L78" s="13">
        <f t="shared" si="8"/>
        <v>1.1468351999999999</v>
      </c>
      <c r="M78" s="12">
        <f t="shared" si="9"/>
        <v>103.89774919882144</v>
      </c>
      <c r="N78" s="12">
        <v>5</v>
      </c>
      <c r="O78" s="14">
        <v>4.7</v>
      </c>
      <c r="P78" s="12">
        <v>659.9</v>
      </c>
      <c r="Q78" s="12">
        <f t="shared" si="5"/>
        <v>24</v>
      </c>
    </row>
    <row r="79" spans="1:17" s="21" customFormat="1" ht="15.75" customHeight="1" x14ac:dyDescent="0.25">
      <c r="A79" s="17">
        <v>20</v>
      </c>
      <c r="B79" s="229" t="s">
        <v>237</v>
      </c>
      <c r="C79" s="13">
        <v>2.4500000000000002</v>
      </c>
      <c r="D79" s="12">
        <f t="shared" si="7"/>
        <v>92.452830188679243</v>
      </c>
      <c r="E79" s="11">
        <v>8</v>
      </c>
      <c r="F79" s="12">
        <v>9</v>
      </c>
      <c r="G79" s="12">
        <v>96</v>
      </c>
      <c r="H79" s="12">
        <v>9</v>
      </c>
      <c r="I79" s="12">
        <v>133</v>
      </c>
      <c r="J79" s="12">
        <v>222</v>
      </c>
      <c r="K79" s="14">
        <v>45.4</v>
      </c>
      <c r="L79" s="13">
        <f t="shared" si="8"/>
        <v>1.0233159999999999</v>
      </c>
      <c r="M79" s="12">
        <f t="shared" si="9"/>
        <v>92.707504198633913</v>
      </c>
      <c r="N79" s="12">
        <v>4</v>
      </c>
      <c r="O79" s="14">
        <v>4.5</v>
      </c>
      <c r="P79" s="12">
        <v>679.4</v>
      </c>
      <c r="Q79" s="12">
        <f t="shared" si="5"/>
        <v>21</v>
      </c>
    </row>
    <row r="80" spans="1:17" s="21" customFormat="1" ht="15.75" customHeight="1" x14ac:dyDescent="0.25">
      <c r="A80" s="17">
        <v>21</v>
      </c>
      <c r="B80" s="229" t="s">
        <v>238</v>
      </c>
      <c r="C80" s="13">
        <v>2.2999999999999998</v>
      </c>
      <c r="D80" s="12">
        <f t="shared" si="7"/>
        <v>86.792452830188651</v>
      </c>
      <c r="E80" s="11">
        <v>8</v>
      </c>
      <c r="F80" s="12">
        <v>9</v>
      </c>
      <c r="G80" s="12">
        <v>94</v>
      </c>
      <c r="H80" s="12">
        <v>9</v>
      </c>
      <c r="I80" s="12">
        <v>140</v>
      </c>
      <c r="J80" s="12">
        <v>222</v>
      </c>
      <c r="K80" s="14">
        <v>44.5</v>
      </c>
      <c r="L80" s="13">
        <f t="shared" si="8"/>
        <v>0.94162000000000001</v>
      </c>
      <c r="M80" s="12">
        <f t="shared" si="9"/>
        <v>85.306239815968553</v>
      </c>
      <c r="N80" s="12">
        <v>3</v>
      </c>
      <c r="O80" s="14">
        <v>4.9000000000000004</v>
      </c>
      <c r="P80" s="12">
        <v>666.2</v>
      </c>
      <c r="Q80" s="12">
        <f t="shared" si="5"/>
        <v>20</v>
      </c>
    </row>
    <row r="81" spans="1:17" s="21" customFormat="1" ht="15.75" customHeight="1" x14ac:dyDescent="0.25">
      <c r="A81" s="17">
        <v>22</v>
      </c>
      <c r="B81" s="229" t="s">
        <v>239</v>
      </c>
      <c r="C81" s="13">
        <v>2.63</v>
      </c>
      <c r="D81" s="12">
        <f t="shared" si="7"/>
        <v>99.245283018867909</v>
      </c>
      <c r="E81" s="11">
        <v>10</v>
      </c>
      <c r="F81" s="11">
        <v>9</v>
      </c>
      <c r="G81" s="12">
        <v>98</v>
      </c>
      <c r="H81" s="18">
        <v>9</v>
      </c>
      <c r="I81" s="11">
        <v>144</v>
      </c>
      <c r="J81" s="11">
        <v>222</v>
      </c>
      <c r="K81" s="14">
        <v>45.81</v>
      </c>
      <c r="L81" s="13">
        <f t="shared" si="8"/>
        <v>1.1084187599999999</v>
      </c>
      <c r="M81" s="12">
        <f t="shared" si="9"/>
        <v>100.41740463995932</v>
      </c>
      <c r="N81" s="11">
        <v>5</v>
      </c>
      <c r="O81" s="14">
        <v>4.9000000000000004</v>
      </c>
      <c r="P81" s="12">
        <v>672</v>
      </c>
      <c r="Q81" s="12">
        <f t="shared" si="5"/>
        <v>24</v>
      </c>
    </row>
    <row r="82" spans="1:17" s="21" customFormat="1" ht="15.75" customHeight="1" x14ac:dyDescent="0.25">
      <c r="A82" s="17">
        <v>23</v>
      </c>
      <c r="B82" s="229" t="s">
        <v>687</v>
      </c>
      <c r="C82" s="13">
        <v>2.91</v>
      </c>
      <c r="D82" s="12">
        <f t="shared" si="7"/>
        <v>109.81132075471696</v>
      </c>
      <c r="E82" s="11">
        <v>12</v>
      </c>
      <c r="F82" s="11">
        <v>9</v>
      </c>
      <c r="G82" s="12">
        <v>98</v>
      </c>
      <c r="H82" s="18">
        <v>9</v>
      </c>
      <c r="I82" s="11">
        <v>143</v>
      </c>
      <c r="J82" s="11">
        <v>222</v>
      </c>
      <c r="K82" s="14">
        <v>45.43</v>
      </c>
      <c r="L82" s="13">
        <f t="shared" si="8"/>
        <v>1.2162519600000001</v>
      </c>
      <c r="M82" s="12">
        <f t="shared" si="9"/>
        <v>110.18657353964636</v>
      </c>
      <c r="N82" s="11">
        <v>6</v>
      </c>
      <c r="O82" s="14">
        <v>4.5999999999999996</v>
      </c>
      <c r="P82" s="12">
        <v>672.5</v>
      </c>
      <c r="Q82" s="12">
        <f t="shared" si="5"/>
        <v>27</v>
      </c>
    </row>
    <row r="83" spans="1:17" s="21" customFormat="1" ht="15.75" customHeight="1" x14ac:dyDescent="0.25">
      <c r="A83" s="17">
        <v>24</v>
      </c>
      <c r="B83" s="24" t="s">
        <v>240</v>
      </c>
      <c r="C83" s="13">
        <v>2.39</v>
      </c>
      <c r="D83" s="12">
        <f t="shared" si="7"/>
        <v>90.188679245283012</v>
      </c>
      <c r="E83" s="11">
        <v>8</v>
      </c>
      <c r="F83" s="11">
        <v>9</v>
      </c>
      <c r="G83" s="12">
        <v>97</v>
      </c>
      <c r="H83" s="18">
        <v>9</v>
      </c>
      <c r="I83" s="11">
        <v>134</v>
      </c>
      <c r="J83" s="11">
        <v>222</v>
      </c>
      <c r="K83" s="14">
        <v>43.46</v>
      </c>
      <c r="L83" s="13">
        <f t="shared" si="8"/>
        <v>0.95559848000000014</v>
      </c>
      <c r="M83" s="12">
        <f t="shared" si="9"/>
        <v>86.572622823065615</v>
      </c>
      <c r="N83" s="11">
        <v>4</v>
      </c>
      <c r="O83" s="14">
        <v>4.5</v>
      </c>
      <c r="P83" s="12">
        <v>699.6</v>
      </c>
      <c r="Q83" s="12">
        <f t="shared" si="5"/>
        <v>21</v>
      </c>
    </row>
    <row r="84" spans="1:17" s="21" customFormat="1" ht="15.75" customHeight="1" x14ac:dyDescent="0.25">
      <c r="A84" s="17">
        <v>25</v>
      </c>
      <c r="B84" s="24" t="s">
        <v>241</v>
      </c>
      <c r="C84" s="13">
        <v>3.08</v>
      </c>
      <c r="D84" s="12">
        <f t="shared" si="7"/>
        <v>116.2264150943396</v>
      </c>
      <c r="E84" s="11">
        <v>14</v>
      </c>
      <c r="F84" s="11">
        <v>8</v>
      </c>
      <c r="G84" s="12">
        <v>86</v>
      </c>
      <c r="H84" s="18">
        <v>9</v>
      </c>
      <c r="I84" s="11">
        <v>140</v>
      </c>
      <c r="J84" s="11">
        <v>222</v>
      </c>
      <c r="K84" s="14">
        <v>44.91</v>
      </c>
      <c r="L84" s="13">
        <f t="shared" si="8"/>
        <v>1.2725697599999999</v>
      </c>
      <c r="M84" s="12">
        <f t="shared" si="9"/>
        <v>115.28869515208847</v>
      </c>
      <c r="N84" s="11">
        <v>6</v>
      </c>
      <c r="O84" s="14">
        <v>5.2</v>
      </c>
      <c r="P84" s="12">
        <v>698.4</v>
      </c>
      <c r="Q84" s="12">
        <f t="shared" si="5"/>
        <v>28</v>
      </c>
    </row>
    <row r="85" spans="1:17" s="21" customFormat="1" ht="15.75" customHeight="1" x14ac:dyDescent="0.25">
      <c r="A85" s="17">
        <v>26</v>
      </c>
      <c r="B85" s="24" t="s">
        <v>242</v>
      </c>
      <c r="C85" s="13">
        <v>2.95</v>
      </c>
      <c r="D85" s="12">
        <f t="shared" si="7"/>
        <v>111.32075471698111</v>
      </c>
      <c r="E85" s="11">
        <v>12</v>
      </c>
      <c r="F85" s="11">
        <v>9</v>
      </c>
      <c r="G85" s="12">
        <v>97</v>
      </c>
      <c r="H85" s="18">
        <v>9</v>
      </c>
      <c r="I85" s="11">
        <v>144</v>
      </c>
      <c r="J85" s="11">
        <v>222</v>
      </c>
      <c r="K85" s="14">
        <v>46.05</v>
      </c>
      <c r="L85" s="13">
        <f t="shared" si="8"/>
        <v>1.249797</v>
      </c>
      <c r="M85" s="12">
        <f t="shared" si="9"/>
        <v>113.22559270542051</v>
      </c>
      <c r="N85" s="11">
        <v>6</v>
      </c>
      <c r="O85" s="14">
        <v>4.9000000000000004</v>
      </c>
      <c r="P85" s="12">
        <v>685.2</v>
      </c>
      <c r="Q85" s="12">
        <f t="shared" si="5"/>
        <v>27</v>
      </c>
    </row>
    <row r="86" spans="1:17" s="21" customFormat="1" ht="15.75" customHeight="1" x14ac:dyDescent="0.25">
      <c r="A86" s="17">
        <v>27</v>
      </c>
      <c r="B86" s="24" t="s">
        <v>243</v>
      </c>
      <c r="C86" s="13">
        <v>2.85</v>
      </c>
      <c r="D86" s="12">
        <f t="shared" si="7"/>
        <v>107.54716981132074</v>
      </c>
      <c r="E86" s="11">
        <v>12</v>
      </c>
      <c r="F86" s="11">
        <v>9</v>
      </c>
      <c r="G86" s="12">
        <v>100</v>
      </c>
      <c r="H86" s="18">
        <v>9</v>
      </c>
      <c r="I86" s="11">
        <v>140</v>
      </c>
      <c r="J86" s="11">
        <v>222</v>
      </c>
      <c r="K86" s="14">
        <v>45.43</v>
      </c>
      <c r="L86" s="13">
        <f t="shared" si="8"/>
        <v>1.1911745999999999</v>
      </c>
      <c r="M86" s="12">
        <f t="shared" si="9"/>
        <v>107.91468542542681</v>
      </c>
      <c r="N86" s="11">
        <v>6</v>
      </c>
      <c r="O86" s="14">
        <v>5.5</v>
      </c>
      <c r="P86" s="12">
        <v>688.2</v>
      </c>
      <c r="Q86" s="12">
        <f t="shared" si="5"/>
        <v>27</v>
      </c>
    </row>
    <row r="87" spans="1:17" s="21" customFormat="1" ht="15.75" customHeight="1" x14ac:dyDescent="0.2">
      <c r="A87" s="17">
        <v>28</v>
      </c>
      <c r="B87" s="219" t="s">
        <v>244</v>
      </c>
      <c r="C87" s="13">
        <v>3.02</v>
      </c>
      <c r="D87" s="12">
        <f t="shared" si="7"/>
        <v>113.96226415094338</v>
      </c>
      <c r="E87" s="11">
        <v>12</v>
      </c>
      <c r="F87" s="11">
        <v>9</v>
      </c>
      <c r="G87" s="12">
        <v>94</v>
      </c>
      <c r="H87" s="18">
        <v>9</v>
      </c>
      <c r="I87" s="11">
        <v>139</v>
      </c>
      <c r="J87" s="11">
        <v>222</v>
      </c>
      <c r="K87" s="14">
        <v>45.4</v>
      </c>
      <c r="L87" s="13">
        <f t="shared" si="8"/>
        <v>1.2613935999999997</v>
      </c>
      <c r="M87" s="12">
        <f t="shared" si="9"/>
        <v>114.27618884892831</v>
      </c>
      <c r="N87" s="11">
        <v>6</v>
      </c>
      <c r="O87" s="14">
        <v>4.9000000000000004</v>
      </c>
      <c r="P87" s="12">
        <v>685.9</v>
      </c>
      <c r="Q87" s="12">
        <f t="shared" si="5"/>
        <v>27</v>
      </c>
    </row>
    <row r="88" spans="1:17" s="21" customFormat="1" ht="15.75" customHeight="1" x14ac:dyDescent="0.2">
      <c r="A88" s="17">
        <v>29</v>
      </c>
      <c r="B88" s="219" t="s">
        <v>245</v>
      </c>
      <c r="C88" s="13">
        <v>3.15</v>
      </c>
      <c r="D88" s="12">
        <f t="shared" si="7"/>
        <v>118.86792452830187</v>
      </c>
      <c r="E88" s="11">
        <v>14</v>
      </c>
      <c r="F88" s="11">
        <v>8</v>
      </c>
      <c r="G88" s="12">
        <v>90</v>
      </c>
      <c r="H88" s="18">
        <v>9</v>
      </c>
      <c r="I88" s="11">
        <v>135</v>
      </c>
      <c r="J88" s="11">
        <v>222</v>
      </c>
      <c r="K88" s="14">
        <v>46.26</v>
      </c>
      <c r="L88" s="13">
        <f t="shared" si="8"/>
        <v>1.3406148</v>
      </c>
      <c r="M88" s="12">
        <f t="shared" si="9"/>
        <v>121.45324826324494</v>
      </c>
      <c r="N88" s="11">
        <v>7</v>
      </c>
      <c r="O88" s="14">
        <v>5.2</v>
      </c>
      <c r="P88" s="12">
        <v>686</v>
      </c>
      <c r="Q88" s="12">
        <f t="shared" si="5"/>
        <v>29</v>
      </c>
    </row>
    <row r="89" spans="1:17" s="21" customFormat="1" ht="15.75" customHeight="1" x14ac:dyDescent="0.2">
      <c r="A89" s="17">
        <v>30</v>
      </c>
      <c r="B89" s="219" t="s">
        <v>246</v>
      </c>
      <c r="C89" s="13">
        <v>3.07</v>
      </c>
      <c r="D89" s="12">
        <f t="shared" si="7"/>
        <v>115.84905660377358</v>
      </c>
      <c r="E89" s="11">
        <v>14</v>
      </c>
      <c r="F89" s="11">
        <v>9</v>
      </c>
      <c r="G89" s="12">
        <v>94</v>
      </c>
      <c r="H89" s="18">
        <v>9</v>
      </c>
      <c r="I89" s="11">
        <v>138</v>
      </c>
      <c r="J89" s="11">
        <v>222</v>
      </c>
      <c r="K89" s="14">
        <v>45.93</v>
      </c>
      <c r="L89" s="13">
        <f t="shared" si="8"/>
        <v>1.2972469199999999</v>
      </c>
      <c r="M89" s="12">
        <f t="shared" si="9"/>
        <v>117.52432707254152</v>
      </c>
      <c r="N89" s="11">
        <v>7</v>
      </c>
      <c r="O89" s="14">
        <v>5.2</v>
      </c>
      <c r="P89" s="12">
        <v>686.9</v>
      </c>
      <c r="Q89" s="12">
        <f t="shared" si="5"/>
        <v>30</v>
      </c>
    </row>
    <row r="90" spans="1:17" s="21" customFormat="1" ht="15.75" customHeight="1" x14ac:dyDescent="0.2">
      <c r="A90" s="17">
        <v>31</v>
      </c>
      <c r="B90" s="219" t="s">
        <v>247</v>
      </c>
      <c r="C90" s="13">
        <v>3</v>
      </c>
      <c r="D90" s="12">
        <f t="shared" si="7"/>
        <v>113.20754716981131</v>
      </c>
      <c r="E90" s="11">
        <v>12</v>
      </c>
      <c r="F90" s="11">
        <v>8</v>
      </c>
      <c r="G90" s="12">
        <v>89</v>
      </c>
      <c r="H90" s="18">
        <v>9</v>
      </c>
      <c r="I90" s="11">
        <v>153</v>
      </c>
      <c r="J90" s="11">
        <v>222</v>
      </c>
      <c r="K90" s="14">
        <v>44.36</v>
      </c>
      <c r="L90" s="13">
        <f t="shared" si="8"/>
        <v>1.2243359999999999</v>
      </c>
      <c r="M90" s="12">
        <f t="shared" si="9"/>
        <v>110.91894865372832</v>
      </c>
      <c r="N90" s="11">
        <v>6</v>
      </c>
      <c r="O90" s="14">
        <v>5.0999999999999996</v>
      </c>
      <c r="P90" s="12">
        <v>685.2</v>
      </c>
      <c r="Q90" s="12">
        <f t="shared" si="5"/>
        <v>26</v>
      </c>
    </row>
    <row r="91" spans="1:17" s="21" customFormat="1" ht="15.75" customHeight="1" x14ac:dyDescent="0.2">
      <c r="A91" s="17">
        <v>32</v>
      </c>
      <c r="B91" s="219" t="s">
        <v>248</v>
      </c>
      <c r="C91" s="13">
        <v>2.83</v>
      </c>
      <c r="D91" s="12">
        <f t="shared" si="7"/>
        <v>106.79245283018867</v>
      </c>
      <c r="E91" s="11">
        <v>12</v>
      </c>
      <c r="F91" s="11">
        <v>9</v>
      </c>
      <c r="G91" s="12">
        <v>97</v>
      </c>
      <c r="H91" s="18">
        <v>9</v>
      </c>
      <c r="I91" s="11">
        <v>142</v>
      </c>
      <c r="J91" s="11">
        <v>222</v>
      </c>
      <c r="K91" s="14">
        <v>43.82</v>
      </c>
      <c r="L91" s="13">
        <f t="shared" si="8"/>
        <v>1.14089752</v>
      </c>
      <c r="M91" s="12">
        <f t="shared" si="9"/>
        <v>103.35982396992819</v>
      </c>
      <c r="N91" s="11">
        <v>5</v>
      </c>
      <c r="O91" s="14">
        <v>5.2</v>
      </c>
      <c r="P91" s="12">
        <v>695.9</v>
      </c>
      <c r="Q91" s="12">
        <f t="shared" si="5"/>
        <v>26</v>
      </c>
    </row>
    <row r="92" spans="1:17" s="21" customFormat="1" ht="15.75" customHeight="1" x14ac:dyDescent="0.2">
      <c r="A92" s="17">
        <v>33</v>
      </c>
      <c r="B92" s="219" t="s">
        <v>249</v>
      </c>
      <c r="C92" s="13">
        <v>2.98</v>
      </c>
      <c r="D92" s="12">
        <f t="shared" si="7"/>
        <v>112.45283018867923</v>
      </c>
      <c r="E92" s="11">
        <v>12</v>
      </c>
      <c r="F92" s="11">
        <v>9</v>
      </c>
      <c r="G92" s="12">
        <v>91</v>
      </c>
      <c r="H92" s="18">
        <v>9</v>
      </c>
      <c r="I92" s="11">
        <v>140</v>
      </c>
      <c r="J92" s="11">
        <v>222</v>
      </c>
      <c r="K92" s="14">
        <v>46.45</v>
      </c>
      <c r="L92" s="13">
        <f t="shared" si="8"/>
        <v>1.2734732000000002</v>
      </c>
      <c r="M92" s="12">
        <f t="shared" si="9"/>
        <v>115.37054246767157</v>
      </c>
      <c r="N92" s="11">
        <v>6</v>
      </c>
      <c r="O92" s="14">
        <v>5.3</v>
      </c>
      <c r="P92" s="12">
        <v>688.7</v>
      </c>
      <c r="Q92" s="12">
        <f t="shared" si="5"/>
        <v>27</v>
      </c>
    </row>
    <row r="93" spans="1:17" s="21" customFormat="1" ht="15.75" customHeight="1" x14ac:dyDescent="0.2">
      <c r="A93" s="17">
        <v>34</v>
      </c>
      <c r="B93" s="219" t="s">
        <v>250</v>
      </c>
      <c r="C93" s="13">
        <v>2.9</v>
      </c>
      <c r="D93" s="12">
        <f t="shared" si="7"/>
        <v>109.43396226415094</v>
      </c>
      <c r="E93" s="11">
        <v>12</v>
      </c>
      <c r="F93" s="11">
        <v>9</v>
      </c>
      <c r="G93" s="12">
        <v>92</v>
      </c>
      <c r="H93" s="18">
        <v>9</v>
      </c>
      <c r="I93" s="11">
        <v>144</v>
      </c>
      <c r="J93" s="11">
        <v>222</v>
      </c>
      <c r="K93" s="14">
        <v>45.24</v>
      </c>
      <c r="L93" s="13">
        <f t="shared" si="8"/>
        <v>1.2070032000000002</v>
      </c>
      <c r="M93" s="12">
        <f t="shared" si="9"/>
        <v>109.34868039956827</v>
      </c>
      <c r="N93" s="11">
        <v>6</v>
      </c>
      <c r="O93" s="14">
        <v>5</v>
      </c>
      <c r="P93" s="12">
        <v>695.6</v>
      </c>
      <c r="Q93" s="12">
        <f t="shared" si="5"/>
        <v>27</v>
      </c>
    </row>
    <row r="94" spans="1:17" s="21" customFormat="1" ht="15.75" customHeight="1" x14ac:dyDescent="0.2">
      <c r="A94" s="17">
        <v>35</v>
      </c>
      <c r="B94" s="219" t="s">
        <v>251</v>
      </c>
      <c r="C94" s="13">
        <v>3.02</v>
      </c>
      <c r="D94" s="12">
        <f t="shared" si="7"/>
        <v>113.96226415094338</v>
      </c>
      <c r="E94" s="11">
        <v>12</v>
      </c>
      <c r="F94" s="11">
        <v>9</v>
      </c>
      <c r="G94" s="12">
        <v>96</v>
      </c>
      <c r="H94" s="18">
        <v>9</v>
      </c>
      <c r="I94" s="11">
        <v>135</v>
      </c>
      <c r="J94" s="11">
        <v>222</v>
      </c>
      <c r="K94" s="14">
        <v>46.02</v>
      </c>
      <c r="L94" s="13">
        <f t="shared" si="8"/>
        <v>1.2786196799999998</v>
      </c>
      <c r="M94" s="12">
        <f t="shared" si="9"/>
        <v>115.83678878475069</v>
      </c>
      <c r="N94" s="11">
        <v>7</v>
      </c>
      <c r="O94" s="14">
        <v>5.3</v>
      </c>
      <c r="P94" s="12">
        <v>689.7</v>
      </c>
      <c r="Q94" s="12">
        <f t="shared" si="5"/>
        <v>28</v>
      </c>
    </row>
    <row r="95" spans="1:17" s="21" customFormat="1" ht="15.75" customHeight="1" x14ac:dyDescent="0.2">
      <c r="A95" s="17">
        <v>36</v>
      </c>
      <c r="B95" s="219" t="s">
        <v>252</v>
      </c>
      <c r="C95" s="13">
        <v>2.91</v>
      </c>
      <c r="D95" s="12">
        <f t="shared" si="7"/>
        <v>109.81132075471696</v>
      </c>
      <c r="E95" s="11">
        <v>12</v>
      </c>
      <c r="F95" s="11">
        <v>9</v>
      </c>
      <c r="G95" s="12">
        <v>100</v>
      </c>
      <c r="H95" s="18">
        <v>9</v>
      </c>
      <c r="I95" s="11">
        <v>137</v>
      </c>
      <c r="J95" s="11">
        <v>222</v>
      </c>
      <c r="K95" s="14">
        <v>46.91</v>
      </c>
      <c r="L95" s="13">
        <f t="shared" si="8"/>
        <v>1.2558745200000001</v>
      </c>
      <c r="M95" s="12">
        <f t="shared" si="9"/>
        <v>113.77618676523906</v>
      </c>
      <c r="N95" s="11">
        <v>6</v>
      </c>
      <c r="O95" s="14">
        <v>4.9000000000000004</v>
      </c>
      <c r="P95" s="12">
        <v>685.9</v>
      </c>
      <c r="Q95" s="12">
        <f t="shared" si="5"/>
        <v>27</v>
      </c>
    </row>
    <row r="96" spans="1:17" s="21" customFormat="1" ht="15.75" customHeight="1" x14ac:dyDescent="0.2">
      <c r="A96" s="17">
        <v>37</v>
      </c>
      <c r="B96" s="219" t="s">
        <v>253</v>
      </c>
      <c r="C96" s="13">
        <v>2.65</v>
      </c>
      <c r="D96" s="12">
        <f t="shared" si="7"/>
        <v>99.999999999999986</v>
      </c>
      <c r="E96" s="11">
        <v>10</v>
      </c>
      <c r="F96" s="11">
        <v>9</v>
      </c>
      <c r="G96" s="12">
        <v>96</v>
      </c>
      <c r="H96" s="18">
        <v>9</v>
      </c>
      <c r="I96" s="11">
        <v>135</v>
      </c>
      <c r="J96" s="11">
        <v>222</v>
      </c>
      <c r="K96" s="14">
        <v>45.52</v>
      </c>
      <c r="L96" s="13">
        <f t="shared" si="8"/>
        <v>1.1097775999999999</v>
      </c>
      <c r="M96" s="12">
        <f t="shared" si="9"/>
        <v>100.54050900362144</v>
      </c>
      <c r="N96" s="11">
        <v>5</v>
      </c>
      <c r="O96" s="14">
        <v>4.9000000000000004</v>
      </c>
      <c r="P96" s="12">
        <v>669.4</v>
      </c>
      <c r="Q96" s="12">
        <f t="shared" si="5"/>
        <v>24</v>
      </c>
    </row>
    <row r="97" spans="1:18" s="21" customFormat="1" ht="15.75" customHeight="1" x14ac:dyDescent="0.2">
      <c r="A97" s="17">
        <v>38</v>
      </c>
      <c r="B97" s="219" t="s">
        <v>254</v>
      </c>
      <c r="C97" s="13">
        <v>3</v>
      </c>
      <c r="D97" s="12">
        <f t="shared" si="7"/>
        <v>113.20754716981131</v>
      </c>
      <c r="E97" s="11">
        <v>12</v>
      </c>
      <c r="F97" s="11">
        <v>9</v>
      </c>
      <c r="G97" s="12">
        <v>94</v>
      </c>
      <c r="H97" s="11">
        <v>9</v>
      </c>
      <c r="I97" s="11">
        <v>142</v>
      </c>
      <c r="J97" s="11">
        <v>222</v>
      </c>
      <c r="K97" s="14">
        <v>45.59</v>
      </c>
      <c r="L97" s="13">
        <f t="shared" si="8"/>
        <v>1.258284</v>
      </c>
      <c r="M97" s="12">
        <f t="shared" si="9"/>
        <v>113.99447405598455</v>
      </c>
      <c r="N97" s="11">
        <v>6</v>
      </c>
      <c r="O97" s="14">
        <v>4.7</v>
      </c>
      <c r="P97" s="12">
        <v>679.4</v>
      </c>
      <c r="Q97" s="12">
        <f t="shared" si="5"/>
        <v>27</v>
      </c>
    </row>
    <row r="98" spans="1:18" s="21" customFormat="1" ht="15.75" customHeight="1" x14ac:dyDescent="0.2">
      <c r="A98" s="17">
        <v>39</v>
      </c>
      <c r="B98" s="219" t="s">
        <v>255</v>
      </c>
      <c r="C98" s="13">
        <v>2.68</v>
      </c>
      <c r="D98" s="12">
        <f t="shared" si="7"/>
        <v>101.1320754716981</v>
      </c>
      <c r="E98" s="11">
        <v>10</v>
      </c>
      <c r="F98" s="11">
        <v>9</v>
      </c>
      <c r="G98" s="12">
        <v>97</v>
      </c>
      <c r="H98" s="11">
        <v>9</v>
      </c>
      <c r="I98" s="11">
        <v>146</v>
      </c>
      <c r="J98" s="11">
        <v>222</v>
      </c>
      <c r="K98" s="14">
        <v>45.53</v>
      </c>
      <c r="L98" s="13">
        <f t="shared" si="8"/>
        <v>1.1225876800000001</v>
      </c>
      <c r="M98" s="12">
        <f t="shared" si="9"/>
        <v>101.70104059443487</v>
      </c>
      <c r="N98" s="11">
        <v>5</v>
      </c>
      <c r="O98" s="14">
        <v>4.8</v>
      </c>
      <c r="P98" s="12">
        <v>677.3</v>
      </c>
      <c r="Q98" s="12">
        <f t="shared" si="5"/>
        <v>24</v>
      </c>
    </row>
    <row r="99" spans="1:18" s="21" customFormat="1" ht="15.75" customHeight="1" x14ac:dyDescent="0.2">
      <c r="A99" s="17">
        <v>40</v>
      </c>
      <c r="B99" s="219" t="s">
        <v>256</v>
      </c>
      <c r="C99" s="13">
        <v>2.81</v>
      </c>
      <c r="D99" s="12">
        <f t="shared" si="7"/>
        <v>106.03773584905659</v>
      </c>
      <c r="E99" s="11">
        <v>12</v>
      </c>
      <c r="F99" s="11">
        <v>9</v>
      </c>
      <c r="G99" s="12">
        <v>96</v>
      </c>
      <c r="H99" s="11">
        <v>9</v>
      </c>
      <c r="I99" s="11">
        <v>140</v>
      </c>
      <c r="J99" s="11">
        <v>222</v>
      </c>
      <c r="K99" s="14">
        <v>44.23</v>
      </c>
      <c r="L99" s="13">
        <f t="shared" si="8"/>
        <v>1.1434339599999999</v>
      </c>
      <c r="M99" s="12">
        <f t="shared" si="9"/>
        <v>103.58961322559269</v>
      </c>
      <c r="N99" s="11">
        <v>5</v>
      </c>
      <c r="O99" s="14">
        <v>5</v>
      </c>
      <c r="P99" s="12">
        <v>683.4</v>
      </c>
      <c r="Q99" s="12">
        <f t="shared" si="5"/>
        <v>26</v>
      </c>
    </row>
    <row r="100" spans="1:18" s="21" customFormat="1" ht="15.75" customHeight="1" x14ac:dyDescent="0.2">
      <c r="A100" s="17">
        <v>41</v>
      </c>
      <c r="B100" s="219" t="s">
        <v>257</v>
      </c>
      <c r="C100" s="13">
        <v>2.75</v>
      </c>
      <c r="D100" s="12">
        <f t="shared" si="7"/>
        <v>103.77358490566036</v>
      </c>
      <c r="E100" s="11">
        <v>10</v>
      </c>
      <c r="F100" s="11">
        <v>9</v>
      </c>
      <c r="G100" s="12">
        <v>97</v>
      </c>
      <c r="H100" s="11">
        <v>9</v>
      </c>
      <c r="I100" s="11">
        <v>142</v>
      </c>
      <c r="J100" s="11">
        <v>222</v>
      </c>
      <c r="K100" s="14">
        <v>47.54</v>
      </c>
      <c r="L100" s="13">
        <f t="shared" si="8"/>
        <v>1.2027619999999999</v>
      </c>
      <c r="M100" s="12">
        <f t="shared" si="9"/>
        <v>108.96444809321591</v>
      </c>
      <c r="N100" s="11">
        <v>6</v>
      </c>
      <c r="O100" s="14">
        <v>5.3</v>
      </c>
      <c r="P100" s="12">
        <v>670.5</v>
      </c>
      <c r="Q100" s="12">
        <f t="shared" si="5"/>
        <v>25</v>
      </c>
      <c r="R100" s="21" t="s">
        <v>258</v>
      </c>
    </row>
    <row r="101" spans="1:18" s="21" customFormat="1" ht="15.75" customHeight="1" x14ac:dyDescent="0.25">
      <c r="A101" s="17">
        <v>42</v>
      </c>
      <c r="B101" s="24" t="s">
        <v>259</v>
      </c>
      <c r="C101" s="13">
        <v>2.44</v>
      </c>
      <c r="D101" s="12">
        <f t="shared" si="7"/>
        <v>92.075471698113191</v>
      </c>
      <c r="E101" s="11">
        <v>8</v>
      </c>
      <c r="F101" s="11">
        <v>8</v>
      </c>
      <c r="G101" s="12">
        <v>88</v>
      </c>
      <c r="H101" s="11">
        <v>9</v>
      </c>
      <c r="I101" s="11">
        <v>126</v>
      </c>
      <c r="J101" s="11">
        <v>222</v>
      </c>
      <c r="K101" s="14">
        <v>43.9</v>
      </c>
      <c r="L101" s="13">
        <f t="shared" si="8"/>
        <v>0.98546719999999977</v>
      </c>
      <c r="M101" s="12">
        <f t="shared" si="9"/>
        <v>89.278585091619789</v>
      </c>
      <c r="N101" s="11">
        <v>4</v>
      </c>
      <c r="O101" s="14">
        <v>4.7</v>
      </c>
      <c r="P101" s="12">
        <v>679.6</v>
      </c>
      <c r="Q101" s="12">
        <f t="shared" si="5"/>
        <v>20</v>
      </c>
    </row>
    <row r="102" spans="1:18" s="21" customFormat="1" ht="15.75" customHeight="1" x14ac:dyDescent="0.25">
      <c r="A102" s="17">
        <v>43</v>
      </c>
      <c r="B102" s="24" t="s">
        <v>260</v>
      </c>
      <c r="C102" s="13">
        <v>2.93</v>
      </c>
      <c r="D102" s="12">
        <f t="shared" si="7"/>
        <v>110.56603773584904</v>
      </c>
      <c r="E102" s="11">
        <v>12</v>
      </c>
      <c r="F102" s="11">
        <v>8</v>
      </c>
      <c r="G102" s="12">
        <v>90</v>
      </c>
      <c r="H102" s="11">
        <v>9</v>
      </c>
      <c r="I102" s="11">
        <v>124</v>
      </c>
      <c r="J102" s="11">
        <v>222</v>
      </c>
      <c r="K102" s="14">
        <v>44.71</v>
      </c>
      <c r="L102" s="13">
        <f t="shared" si="8"/>
        <v>1.2052027600000002</v>
      </c>
      <c r="M102" s="12">
        <f t="shared" si="9"/>
        <v>109.18556920140524</v>
      </c>
      <c r="N102" s="11">
        <v>6</v>
      </c>
      <c r="O102" s="14">
        <v>5.5</v>
      </c>
      <c r="P102" s="12">
        <v>678.3</v>
      </c>
      <c r="Q102" s="12">
        <f t="shared" si="5"/>
        <v>26</v>
      </c>
    </row>
    <row r="103" spans="1:18" s="21" customFormat="1" ht="15.75" customHeight="1" x14ac:dyDescent="0.2">
      <c r="A103" s="17">
        <v>44</v>
      </c>
      <c r="B103" s="219" t="s">
        <v>261</v>
      </c>
      <c r="C103" s="13">
        <v>2.95</v>
      </c>
      <c r="D103" s="12">
        <f t="shared" si="7"/>
        <v>111.32075471698111</v>
      </c>
      <c r="E103" s="11">
        <v>12</v>
      </c>
      <c r="F103" s="11">
        <v>9</v>
      </c>
      <c r="G103" s="12">
        <v>93</v>
      </c>
      <c r="H103" s="11">
        <v>9</v>
      </c>
      <c r="I103" s="11">
        <v>133</v>
      </c>
      <c r="J103" s="11">
        <v>222</v>
      </c>
      <c r="K103" s="14">
        <v>45</v>
      </c>
      <c r="L103" s="13">
        <f t="shared" si="8"/>
        <v>1.2213000000000003</v>
      </c>
      <c r="M103" s="12">
        <f t="shared" si="9"/>
        <v>110.64390166653472</v>
      </c>
      <c r="N103" s="11">
        <v>5</v>
      </c>
      <c r="O103" s="14">
        <v>5.7</v>
      </c>
      <c r="P103" s="12">
        <v>663.1</v>
      </c>
      <c r="Q103" s="12">
        <f t="shared" si="5"/>
        <v>26</v>
      </c>
    </row>
    <row r="104" spans="1:18" s="21" customFormat="1" ht="15.75" customHeight="1" x14ac:dyDescent="0.2"/>
    <row r="105" spans="1:18" s="21" customFormat="1" ht="15.75" customHeight="1" x14ac:dyDescent="0.2">
      <c r="A105" s="23" t="s">
        <v>602</v>
      </c>
    </row>
    <row r="106" spans="1:18" s="21" customFormat="1" ht="15.75" customHeight="1" x14ac:dyDescent="0.25">
      <c r="A106" s="65">
        <v>1</v>
      </c>
      <c r="B106" s="65" t="s">
        <v>218</v>
      </c>
      <c r="C106" s="60">
        <v>3.74</v>
      </c>
      <c r="D106" s="58">
        <v>100</v>
      </c>
      <c r="E106" s="58">
        <v>10</v>
      </c>
      <c r="F106" s="62">
        <v>9</v>
      </c>
      <c r="G106" s="62">
        <v>98</v>
      </c>
      <c r="H106" s="58">
        <v>9</v>
      </c>
      <c r="I106" s="62">
        <v>121</v>
      </c>
      <c r="J106" s="58">
        <v>218</v>
      </c>
      <c r="K106" s="61">
        <v>48.4</v>
      </c>
      <c r="L106" s="60">
        <f t="shared" ref="L106:L150" si="10">(((C106*92)/100)*K106)/100</f>
        <v>1.6653472000000002</v>
      </c>
      <c r="M106" s="58">
        <v>100</v>
      </c>
      <c r="N106" s="58">
        <v>5</v>
      </c>
      <c r="O106" s="61">
        <v>4.78</v>
      </c>
      <c r="P106" s="208">
        <v>683</v>
      </c>
      <c r="Q106" s="62">
        <f t="shared" ref="Q106:Q150" si="11">(E106+F106+N106)</f>
        <v>24</v>
      </c>
    </row>
    <row r="107" spans="1:18" s="21" customFormat="1" ht="15.75" customHeight="1" x14ac:dyDescent="0.25">
      <c r="A107" s="65">
        <v>2</v>
      </c>
      <c r="B107" s="72" t="s">
        <v>219</v>
      </c>
      <c r="C107" s="60">
        <v>3.4</v>
      </c>
      <c r="D107" s="62">
        <v>100</v>
      </c>
      <c r="E107" s="58">
        <v>10</v>
      </c>
      <c r="F107" s="58">
        <v>9</v>
      </c>
      <c r="G107" s="62">
        <v>98</v>
      </c>
      <c r="H107" s="58">
        <v>9</v>
      </c>
      <c r="I107" s="58">
        <v>120</v>
      </c>
      <c r="J107" s="58">
        <v>218</v>
      </c>
      <c r="K107" s="61">
        <v>48.5</v>
      </c>
      <c r="L107" s="60">
        <f t="shared" si="10"/>
        <v>1.51708</v>
      </c>
      <c r="M107" s="62">
        <v>100</v>
      </c>
      <c r="N107" s="58">
        <v>5</v>
      </c>
      <c r="O107" s="61">
        <v>4.9800000000000004</v>
      </c>
      <c r="P107" s="208">
        <v>679</v>
      </c>
      <c r="Q107" s="62">
        <f t="shared" si="11"/>
        <v>24</v>
      </c>
    </row>
    <row r="108" spans="1:18" s="21" customFormat="1" ht="15.75" customHeight="1" x14ac:dyDescent="0.2">
      <c r="A108" s="65"/>
      <c r="B108" s="72" t="s">
        <v>135</v>
      </c>
      <c r="C108" s="60">
        <f>SUM(C106+C107)/2</f>
        <v>3.5700000000000003</v>
      </c>
      <c r="D108" s="62">
        <v>100</v>
      </c>
      <c r="E108" s="58">
        <v>10</v>
      </c>
      <c r="F108" s="58">
        <v>9</v>
      </c>
      <c r="G108" s="62">
        <f>(G106+G107)/2</f>
        <v>98</v>
      </c>
      <c r="H108" s="62">
        <f>(H106+H107)/2</f>
        <v>9</v>
      </c>
      <c r="I108" s="62">
        <f>(I106+I107)/2</f>
        <v>120.5</v>
      </c>
      <c r="J108" s="62">
        <f>(J106+J107)/2</f>
        <v>218</v>
      </c>
      <c r="K108" s="61">
        <f>(K106+K107)/2</f>
        <v>48.45</v>
      </c>
      <c r="L108" s="60">
        <f t="shared" si="10"/>
        <v>1.5912918000000005</v>
      </c>
      <c r="M108" s="62">
        <v>100</v>
      </c>
      <c r="N108" s="58">
        <v>5</v>
      </c>
      <c r="O108" s="61">
        <f>(O106+O107)/2</f>
        <v>4.8800000000000008</v>
      </c>
      <c r="P108" s="62">
        <f>(P106+P107)/2</f>
        <v>681</v>
      </c>
      <c r="Q108" s="62">
        <f t="shared" si="11"/>
        <v>24</v>
      </c>
    </row>
    <row r="109" spans="1:18" s="21" customFormat="1" ht="15.75" customHeight="1" x14ac:dyDescent="0.25">
      <c r="A109" s="17">
        <v>3</v>
      </c>
      <c r="B109" s="230" t="s">
        <v>220</v>
      </c>
      <c r="C109" s="13">
        <v>3.84</v>
      </c>
      <c r="D109" s="12">
        <f t="shared" ref="D109:D150" si="12">(C109*D$108)/C$108</f>
        <v>107.56302521008402</v>
      </c>
      <c r="E109" s="11">
        <v>12</v>
      </c>
      <c r="F109" s="11">
        <v>9</v>
      </c>
      <c r="G109" s="12">
        <v>100</v>
      </c>
      <c r="H109" s="11">
        <v>9</v>
      </c>
      <c r="I109" s="12">
        <v>131</v>
      </c>
      <c r="J109" s="10">
        <v>218</v>
      </c>
      <c r="K109" s="14">
        <v>49.5</v>
      </c>
      <c r="L109" s="13">
        <f t="shared" si="10"/>
        <v>1.7487360000000001</v>
      </c>
      <c r="M109" s="12">
        <f t="shared" ref="M109:M150" si="13">(L109*M$108)/L$108</f>
        <v>109.89411244373908</v>
      </c>
      <c r="N109" s="11">
        <v>6</v>
      </c>
      <c r="O109" s="14">
        <v>4.5</v>
      </c>
      <c r="P109" s="12">
        <v>675</v>
      </c>
      <c r="Q109" s="12">
        <f t="shared" si="11"/>
        <v>27</v>
      </c>
    </row>
    <row r="110" spans="1:18" s="21" customFormat="1" ht="15.75" customHeight="1" x14ac:dyDescent="0.25">
      <c r="A110" s="17">
        <v>4</v>
      </c>
      <c r="B110" s="231" t="s">
        <v>221</v>
      </c>
      <c r="C110" s="13">
        <v>4.08</v>
      </c>
      <c r="D110" s="12">
        <f t="shared" si="12"/>
        <v>114.28571428571428</v>
      </c>
      <c r="E110" s="11">
        <v>12</v>
      </c>
      <c r="F110" s="11">
        <v>9</v>
      </c>
      <c r="G110" s="12">
        <v>97</v>
      </c>
      <c r="H110" s="11">
        <v>9</v>
      </c>
      <c r="I110" s="12">
        <v>131</v>
      </c>
      <c r="J110" s="10">
        <v>218</v>
      </c>
      <c r="K110" s="14">
        <v>48.49</v>
      </c>
      <c r="L110" s="13">
        <f t="shared" si="10"/>
        <v>1.8201206400000001</v>
      </c>
      <c r="M110" s="12">
        <f t="shared" si="13"/>
        <v>114.3800678166003</v>
      </c>
      <c r="N110" s="11">
        <v>6</v>
      </c>
      <c r="O110" s="14">
        <v>4.0999999999999996</v>
      </c>
      <c r="P110" s="12">
        <v>686</v>
      </c>
      <c r="Q110" s="12">
        <f t="shared" si="11"/>
        <v>27</v>
      </c>
    </row>
    <row r="111" spans="1:18" s="21" customFormat="1" ht="15.75" customHeight="1" x14ac:dyDescent="0.25">
      <c r="A111" s="17">
        <v>5</v>
      </c>
      <c r="B111" s="231" t="s">
        <v>222</v>
      </c>
      <c r="C111" s="13">
        <v>3.93</v>
      </c>
      <c r="D111" s="12">
        <f t="shared" si="12"/>
        <v>110.08403361344537</v>
      </c>
      <c r="E111" s="11">
        <v>12</v>
      </c>
      <c r="F111" s="11">
        <v>9</v>
      </c>
      <c r="G111" s="12">
        <v>97</v>
      </c>
      <c r="H111" s="11">
        <v>9</v>
      </c>
      <c r="I111" s="12">
        <v>132</v>
      </c>
      <c r="J111" s="10">
        <v>216</v>
      </c>
      <c r="K111" s="14">
        <v>48.78</v>
      </c>
      <c r="L111" s="13">
        <f t="shared" si="10"/>
        <v>1.7636896800000001</v>
      </c>
      <c r="M111" s="12">
        <f t="shared" si="13"/>
        <v>110.83383198480628</v>
      </c>
      <c r="N111" s="11">
        <v>6</v>
      </c>
      <c r="O111" s="14">
        <v>4.5</v>
      </c>
      <c r="P111" s="12">
        <v>672</v>
      </c>
      <c r="Q111" s="12">
        <f t="shared" si="11"/>
        <v>27</v>
      </c>
    </row>
    <row r="112" spans="1:18" s="21" customFormat="1" ht="15.75" customHeight="1" x14ac:dyDescent="0.25">
      <c r="A112" s="17">
        <v>6</v>
      </c>
      <c r="B112" s="231" t="s">
        <v>223</v>
      </c>
      <c r="C112" s="13">
        <v>3.69</v>
      </c>
      <c r="D112" s="12">
        <f t="shared" si="12"/>
        <v>103.36134453781511</v>
      </c>
      <c r="E112" s="11">
        <v>10</v>
      </c>
      <c r="F112" s="11">
        <v>8</v>
      </c>
      <c r="G112" s="12">
        <v>98</v>
      </c>
      <c r="H112" s="11">
        <v>9</v>
      </c>
      <c r="I112" s="12">
        <v>129</v>
      </c>
      <c r="J112" s="10">
        <v>216</v>
      </c>
      <c r="K112" s="14">
        <v>48.74</v>
      </c>
      <c r="L112" s="13">
        <f t="shared" si="10"/>
        <v>1.6546255200000002</v>
      </c>
      <c r="M112" s="12">
        <f t="shared" si="13"/>
        <v>103.98001925228293</v>
      </c>
      <c r="N112" s="11">
        <v>5</v>
      </c>
      <c r="O112" s="14">
        <v>4.3</v>
      </c>
      <c r="P112" s="12">
        <v>681</v>
      </c>
      <c r="Q112" s="12">
        <f t="shared" si="11"/>
        <v>23</v>
      </c>
    </row>
    <row r="113" spans="1:17" s="21" customFormat="1" ht="15.75" customHeight="1" x14ac:dyDescent="0.25">
      <c r="A113" s="17">
        <v>7</v>
      </c>
      <c r="B113" s="231" t="s">
        <v>224</v>
      </c>
      <c r="C113" s="13">
        <v>3.54</v>
      </c>
      <c r="D113" s="12">
        <f t="shared" si="12"/>
        <v>99.159663865546207</v>
      </c>
      <c r="E113" s="11">
        <v>10</v>
      </c>
      <c r="F113" s="11">
        <v>9</v>
      </c>
      <c r="G113" s="12">
        <v>97</v>
      </c>
      <c r="H113" s="11">
        <v>9</v>
      </c>
      <c r="I113" s="12">
        <v>131</v>
      </c>
      <c r="J113" s="10">
        <v>216</v>
      </c>
      <c r="K113" s="14">
        <v>49.5</v>
      </c>
      <c r="L113" s="13">
        <f t="shared" si="10"/>
        <v>1.6121160000000001</v>
      </c>
      <c r="M113" s="12">
        <f t="shared" si="13"/>
        <v>101.30863490907196</v>
      </c>
      <c r="N113" s="11">
        <v>5</v>
      </c>
      <c r="O113" s="14">
        <v>4.4000000000000004</v>
      </c>
      <c r="P113" s="12">
        <v>673</v>
      </c>
      <c r="Q113" s="12">
        <f t="shared" si="11"/>
        <v>24</v>
      </c>
    </row>
    <row r="114" spans="1:17" s="21" customFormat="1" ht="15.75" customHeight="1" x14ac:dyDescent="0.25">
      <c r="A114" s="17">
        <v>8</v>
      </c>
      <c r="B114" s="231" t="s">
        <v>225</v>
      </c>
      <c r="C114" s="13">
        <v>3.97</v>
      </c>
      <c r="D114" s="12">
        <f t="shared" si="12"/>
        <v>111.20448179271708</v>
      </c>
      <c r="E114" s="11">
        <v>12</v>
      </c>
      <c r="F114" s="11">
        <v>9</v>
      </c>
      <c r="G114" s="12">
        <v>98</v>
      </c>
      <c r="H114" s="11">
        <v>9</v>
      </c>
      <c r="I114" s="12">
        <v>149</v>
      </c>
      <c r="J114" s="10">
        <v>218</v>
      </c>
      <c r="K114" s="14">
        <v>48.38</v>
      </c>
      <c r="L114" s="13">
        <f t="shared" si="10"/>
        <v>1.76703112</v>
      </c>
      <c r="M114" s="12">
        <f t="shared" si="13"/>
        <v>111.04381484275854</v>
      </c>
      <c r="N114" s="11">
        <v>6</v>
      </c>
      <c r="O114" s="14">
        <v>4.5</v>
      </c>
      <c r="P114" s="12">
        <v>680</v>
      </c>
      <c r="Q114" s="12">
        <f t="shared" si="11"/>
        <v>27</v>
      </c>
    </row>
    <row r="115" spans="1:17" s="21" customFormat="1" ht="15.75" customHeight="1" x14ac:dyDescent="0.25">
      <c r="A115" s="17">
        <v>9</v>
      </c>
      <c r="B115" s="231" t="s">
        <v>226</v>
      </c>
      <c r="C115" s="13">
        <v>4.0999999999999996</v>
      </c>
      <c r="D115" s="12">
        <f t="shared" si="12"/>
        <v>114.84593837535012</v>
      </c>
      <c r="E115" s="11">
        <v>12</v>
      </c>
      <c r="F115" s="11">
        <v>9</v>
      </c>
      <c r="G115" s="12">
        <v>97</v>
      </c>
      <c r="H115" s="11">
        <v>9</v>
      </c>
      <c r="I115" s="12">
        <v>149</v>
      </c>
      <c r="J115" s="10">
        <v>218</v>
      </c>
      <c r="K115" s="14">
        <v>49.19</v>
      </c>
      <c r="L115" s="13">
        <f t="shared" si="10"/>
        <v>1.8554467999999997</v>
      </c>
      <c r="M115" s="12">
        <f t="shared" si="13"/>
        <v>116.6000352669447</v>
      </c>
      <c r="N115" s="11">
        <v>7</v>
      </c>
      <c r="O115" s="14">
        <v>5</v>
      </c>
      <c r="P115" s="12">
        <v>677</v>
      </c>
      <c r="Q115" s="12">
        <f t="shared" si="11"/>
        <v>28</v>
      </c>
    </row>
    <row r="116" spans="1:17" s="21" customFormat="1" ht="15.75" customHeight="1" x14ac:dyDescent="0.25">
      <c r="A116" s="17">
        <v>10</v>
      </c>
      <c r="B116" s="231" t="s">
        <v>227</v>
      </c>
      <c r="C116" s="13">
        <v>4.04</v>
      </c>
      <c r="D116" s="12">
        <f t="shared" si="12"/>
        <v>113.16526610644257</v>
      </c>
      <c r="E116" s="11">
        <v>12</v>
      </c>
      <c r="F116" s="11">
        <v>9</v>
      </c>
      <c r="G116" s="12">
        <v>98</v>
      </c>
      <c r="H116" s="11">
        <v>9</v>
      </c>
      <c r="I116" s="12">
        <v>139</v>
      </c>
      <c r="J116" s="10">
        <v>218</v>
      </c>
      <c r="K116" s="14">
        <v>49.35</v>
      </c>
      <c r="L116" s="13">
        <f t="shared" si="10"/>
        <v>1.8342408000000001</v>
      </c>
      <c r="M116" s="12">
        <f t="shared" si="13"/>
        <v>115.26740727250649</v>
      </c>
      <c r="N116" s="11">
        <v>6</v>
      </c>
      <c r="O116" s="14">
        <v>4.5999999999999996</v>
      </c>
      <c r="P116" s="12">
        <v>676</v>
      </c>
      <c r="Q116" s="12">
        <f t="shared" si="11"/>
        <v>27</v>
      </c>
    </row>
    <row r="117" spans="1:17" s="21" customFormat="1" ht="15.75" customHeight="1" x14ac:dyDescent="0.25">
      <c r="A117" s="17">
        <v>11</v>
      </c>
      <c r="B117" s="231" t="s">
        <v>228</v>
      </c>
      <c r="C117" s="13">
        <v>3.41</v>
      </c>
      <c r="D117" s="12">
        <f t="shared" si="12"/>
        <v>95.518207282913153</v>
      </c>
      <c r="E117" s="11">
        <v>10</v>
      </c>
      <c r="F117" s="11">
        <v>9</v>
      </c>
      <c r="G117" s="12">
        <v>100</v>
      </c>
      <c r="H117" s="11">
        <v>9</v>
      </c>
      <c r="I117" s="12">
        <v>128</v>
      </c>
      <c r="J117" s="10">
        <v>216</v>
      </c>
      <c r="K117" s="14">
        <v>48.12</v>
      </c>
      <c r="L117" s="13">
        <f t="shared" si="10"/>
        <v>1.5096206400000003</v>
      </c>
      <c r="M117" s="12">
        <f t="shared" si="13"/>
        <v>94.867618874175051</v>
      </c>
      <c r="N117" s="11">
        <v>4</v>
      </c>
      <c r="O117" s="14">
        <v>4.8</v>
      </c>
      <c r="P117" s="12">
        <v>666</v>
      </c>
      <c r="Q117" s="12">
        <f t="shared" si="11"/>
        <v>23</v>
      </c>
    </row>
    <row r="118" spans="1:17" s="21" customFormat="1" ht="15.75" customHeight="1" x14ac:dyDescent="0.25">
      <c r="A118" s="17">
        <v>12</v>
      </c>
      <c r="B118" s="231" t="s">
        <v>229</v>
      </c>
      <c r="C118" s="13">
        <v>3.69</v>
      </c>
      <c r="D118" s="12">
        <f t="shared" si="12"/>
        <v>103.36134453781511</v>
      </c>
      <c r="E118" s="11">
        <v>10</v>
      </c>
      <c r="F118" s="11">
        <v>9</v>
      </c>
      <c r="G118" s="12">
        <v>95</v>
      </c>
      <c r="H118" s="11">
        <v>9</v>
      </c>
      <c r="I118" s="12">
        <v>141</v>
      </c>
      <c r="J118" s="10">
        <v>216</v>
      </c>
      <c r="K118" s="14">
        <v>44.28</v>
      </c>
      <c r="L118" s="13">
        <f t="shared" si="10"/>
        <v>1.50321744</v>
      </c>
      <c r="M118" s="12">
        <f t="shared" si="13"/>
        <v>94.465228815984574</v>
      </c>
      <c r="N118" s="11">
        <v>4</v>
      </c>
      <c r="O118" s="14">
        <v>4.0999999999999996</v>
      </c>
      <c r="P118" s="12">
        <v>672</v>
      </c>
      <c r="Q118" s="12">
        <f t="shared" si="11"/>
        <v>23</v>
      </c>
    </row>
    <row r="119" spans="1:17" s="21" customFormat="1" ht="15.75" customHeight="1" x14ac:dyDescent="0.25">
      <c r="A119" s="17">
        <v>13</v>
      </c>
      <c r="B119" s="231" t="s">
        <v>230</v>
      </c>
      <c r="C119" s="13">
        <v>3.78</v>
      </c>
      <c r="D119" s="12">
        <f t="shared" si="12"/>
        <v>105.88235294117646</v>
      </c>
      <c r="E119" s="11">
        <v>12</v>
      </c>
      <c r="F119" s="11">
        <v>9</v>
      </c>
      <c r="G119" s="12">
        <v>92</v>
      </c>
      <c r="H119" s="11">
        <v>9</v>
      </c>
      <c r="I119" s="12">
        <v>148</v>
      </c>
      <c r="J119" s="10">
        <v>216</v>
      </c>
      <c r="K119" s="14">
        <v>48.02</v>
      </c>
      <c r="L119" s="13">
        <f t="shared" si="10"/>
        <v>1.6699435199999999</v>
      </c>
      <c r="M119" s="12">
        <f t="shared" si="13"/>
        <v>104.94263340010923</v>
      </c>
      <c r="N119" s="11">
        <v>5</v>
      </c>
      <c r="O119" s="14">
        <v>5.0999999999999996</v>
      </c>
      <c r="P119" s="12">
        <v>680</v>
      </c>
      <c r="Q119" s="12">
        <f t="shared" si="11"/>
        <v>26</v>
      </c>
    </row>
    <row r="120" spans="1:17" s="21" customFormat="1" ht="15.75" customHeight="1" x14ac:dyDescent="0.25">
      <c r="A120" s="17">
        <v>14</v>
      </c>
      <c r="B120" s="231" t="s">
        <v>231</v>
      </c>
      <c r="C120" s="13">
        <v>3.78</v>
      </c>
      <c r="D120" s="12">
        <f t="shared" si="12"/>
        <v>105.88235294117646</v>
      </c>
      <c r="E120" s="11">
        <v>12</v>
      </c>
      <c r="F120" s="11">
        <v>9</v>
      </c>
      <c r="G120" s="12">
        <v>98</v>
      </c>
      <c r="H120" s="11">
        <v>9</v>
      </c>
      <c r="I120" s="12">
        <v>123</v>
      </c>
      <c r="J120" s="10">
        <v>216</v>
      </c>
      <c r="K120" s="14">
        <v>49.05</v>
      </c>
      <c r="L120" s="13">
        <f t="shared" si="10"/>
        <v>1.7057627999999996</v>
      </c>
      <c r="M120" s="12">
        <f t="shared" si="13"/>
        <v>107.1935895101074</v>
      </c>
      <c r="N120" s="11">
        <v>6</v>
      </c>
      <c r="O120" s="14">
        <v>4.8</v>
      </c>
      <c r="P120" s="12">
        <v>683</v>
      </c>
      <c r="Q120" s="12">
        <f t="shared" si="11"/>
        <v>27</v>
      </c>
    </row>
    <row r="121" spans="1:17" s="21" customFormat="1" ht="15.75" customHeight="1" x14ac:dyDescent="0.25">
      <c r="A121" s="17">
        <v>15</v>
      </c>
      <c r="B121" s="231" t="s">
        <v>232</v>
      </c>
      <c r="C121" s="13">
        <v>3.74</v>
      </c>
      <c r="D121" s="12">
        <f t="shared" si="12"/>
        <v>104.76190476190476</v>
      </c>
      <c r="E121" s="11">
        <v>10</v>
      </c>
      <c r="F121" s="11">
        <v>9</v>
      </c>
      <c r="G121" s="12">
        <v>97</v>
      </c>
      <c r="H121" s="11">
        <v>9</v>
      </c>
      <c r="I121" s="12">
        <v>117</v>
      </c>
      <c r="J121" s="10">
        <v>218</v>
      </c>
      <c r="K121" s="14">
        <v>49.11</v>
      </c>
      <c r="L121" s="13">
        <f t="shared" si="10"/>
        <v>1.6897768799999999</v>
      </c>
      <c r="M121" s="12">
        <f t="shared" si="13"/>
        <v>106.18900191655607</v>
      </c>
      <c r="N121" s="11">
        <v>6</v>
      </c>
      <c r="O121" s="14">
        <v>4.4000000000000004</v>
      </c>
      <c r="P121" s="12">
        <v>686</v>
      </c>
      <c r="Q121" s="12">
        <f t="shared" si="11"/>
        <v>25</v>
      </c>
    </row>
    <row r="122" spans="1:17" s="21" customFormat="1" ht="15.75" customHeight="1" x14ac:dyDescent="0.25">
      <c r="A122" s="17">
        <v>16</v>
      </c>
      <c r="B122" s="231" t="s">
        <v>233</v>
      </c>
      <c r="C122" s="13">
        <v>3.82</v>
      </c>
      <c r="D122" s="12">
        <f t="shared" si="12"/>
        <v>107.00280112044817</v>
      </c>
      <c r="E122" s="11">
        <v>12</v>
      </c>
      <c r="F122" s="11">
        <v>9</v>
      </c>
      <c r="G122" s="12">
        <v>95</v>
      </c>
      <c r="H122" s="11">
        <v>9</v>
      </c>
      <c r="I122" s="12">
        <v>119</v>
      </c>
      <c r="J122" s="11">
        <v>218</v>
      </c>
      <c r="K122" s="14">
        <v>49.13</v>
      </c>
      <c r="L122" s="13">
        <f t="shared" si="10"/>
        <v>1.72662472</v>
      </c>
      <c r="M122" s="12">
        <f t="shared" si="13"/>
        <v>108.50459482038427</v>
      </c>
      <c r="N122" s="11">
        <v>6</v>
      </c>
      <c r="O122" s="14">
        <v>4.5</v>
      </c>
      <c r="P122" s="12">
        <v>675</v>
      </c>
      <c r="Q122" s="12">
        <f t="shared" si="11"/>
        <v>27</v>
      </c>
    </row>
    <row r="123" spans="1:17" s="21" customFormat="1" ht="15.75" customHeight="1" x14ac:dyDescent="0.25">
      <c r="A123" s="17">
        <v>17</v>
      </c>
      <c r="B123" s="231" t="s">
        <v>234</v>
      </c>
      <c r="C123" s="13">
        <v>3.54</v>
      </c>
      <c r="D123" s="12">
        <f t="shared" si="12"/>
        <v>99.159663865546207</v>
      </c>
      <c r="E123" s="11">
        <v>10</v>
      </c>
      <c r="F123" s="11">
        <v>9</v>
      </c>
      <c r="G123" s="12">
        <v>96</v>
      </c>
      <c r="H123" s="11">
        <v>9</v>
      </c>
      <c r="I123" s="12">
        <v>120</v>
      </c>
      <c r="J123" s="11">
        <v>218</v>
      </c>
      <c r="K123" s="14">
        <v>48.92</v>
      </c>
      <c r="L123" s="13">
        <f t="shared" si="10"/>
        <v>1.5932265600000002</v>
      </c>
      <c r="M123" s="12">
        <f t="shared" si="13"/>
        <v>100.12158423741012</v>
      </c>
      <c r="N123" s="11">
        <v>5</v>
      </c>
      <c r="O123" s="14">
        <v>4.7</v>
      </c>
      <c r="P123" s="12">
        <v>678</v>
      </c>
      <c r="Q123" s="12">
        <f t="shared" si="11"/>
        <v>24</v>
      </c>
    </row>
    <row r="124" spans="1:17" s="21" customFormat="1" ht="15.75" customHeight="1" x14ac:dyDescent="0.25">
      <c r="A124" s="17">
        <v>18</v>
      </c>
      <c r="B124" s="231" t="s">
        <v>235</v>
      </c>
      <c r="C124" s="13">
        <v>3.72</v>
      </c>
      <c r="D124" s="12">
        <f t="shared" si="12"/>
        <v>104.20168067226889</v>
      </c>
      <c r="E124" s="11">
        <v>10</v>
      </c>
      <c r="F124" s="11">
        <v>9</v>
      </c>
      <c r="G124" s="12">
        <v>99</v>
      </c>
      <c r="H124" s="11">
        <v>9</v>
      </c>
      <c r="I124" s="11">
        <v>118</v>
      </c>
      <c r="J124" s="11">
        <v>218</v>
      </c>
      <c r="K124" s="14">
        <v>49.85</v>
      </c>
      <c r="L124" s="13">
        <f t="shared" si="10"/>
        <v>1.7060664000000001</v>
      </c>
      <c r="M124" s="12">
        <f t="shared" si="13"/>
        <v>107.21266834907334</v>
      </c>
      <c r="N124" s="11">
        <v>6</v>
      </c>
      <c r="O124" s="14">
        <v>4.5</v>
      </c>
      <c r="P124" s="12">
        <v>682</v>
      </c>
      <c r="Q124" s="12">
        <f t="shared" si="11"/>
        <v>25</v>
      </c>
    </row>
    <row r="125" spans="1:17" s="21" customFormat="1" ht="15.75" customHeight="1" x14ac:dyDescent="0.25">
      <c r="A125" s="17">
        <v>19</v>
      </c>
      <c r="B125" s="42" t="s">
        <v>236</v>
      </c>
      <c r="C125" s="13">
        <v>3.93</v>
      </c>
      <c r="D125" s="12">
        <f t="shared" si="12"/>
        <v>110.08403361344537</v>
      </c>
      <c r="E125" s="11">
        <v>12</v>
      </c>
      <c r="F125" s="11">
        <v>9</v>
      </c>
      <c r="G125" s="12">
        <v>99</v>
      </c>
      <c r="H125" s="11">
        <v>9</v>
      </c>
      <c r="I125" s="11">
        <v>140</v>
      </c>
      <c r="J125" s="11">
        <v>216</v>
      </c>
      <c r="K125" s="14">
        <v>49.6</v>
      </c>
      <c r="L125" s="13">
        <f t="shared" si="10"/>
        <v>1.7933376000000001</v>
      </c>
      <c r="M125" s="12">
        <f t="shared" si="13"/>
        <v>112.69696733182434</v>
      </c>
      <c r="N125" s="11">
        <v>6</v>
      </c>
      <c r="O125" s="14">
        <v>4.3</v>
      </c>
      <c r="P125" s="12">
        <v>676</v>
      </c>
      <c r="Q125" s="12">
        <f t="shared" si="11"/>
        <v>27</v>
      </c>
    </row>
    <row r="126" spans="1:17" s="21" customFormat="1" ht="15.75" customHeight="1" x14ac:dyDescent="0.25">
      <c r="A126" s="17">
        <v>20</v>
      </c>
      <c r="B126" s="229" t="s">
        <v>237</v>
      </c>
      <c r="C126" s="13">
        <v>3.64</v>
      </c>
      <c r="D126" s="12">
        <f t="shared" si="12"/>
        <v>101.96078431372548</v>
      </c>
      <c r="E126" s="11">
        <v>10</v>
      </c>
      <c r="F126" s="11">
        <v>9</v>
      </c>
      <c r="G126" s="12">
        <v>98</v>
      </c>
      <c r="H126" s="11">
        <v>9</v>
      </c>
      <c r="I126" s="11">
        <v>133</v>
      </c>
      <c r="J126" s="11">
        <v>216</v>
      </c>
      <c r="K126" s="14">
        <v>48.56</v>
      </c>
      <c r="L126" s="13">
        <f t="shared" si="10"/>
        <v>1.6261772800000001</v>
      </c>
      <c r="M126" s="12">
        <f t="shared" si="13"/>
        <v>102.19227422651204</v>
      </c>
      <c r="N126" s="11">
        <v>5</v>
      </c>
      <c r="O126" s="14">
        <v>4.3</v>
      </c>
      <c r="P126" s="12">
        <v>697</v>
      </c>
      <c r="Q126" s="12">
        <f t="shared" si="11"/>
        <v>24</v>
      </c>
    </row>
    <row r="127" spans="1:17" s="21" customFormat="1" ht="15.75" customHeight="1" x14ac:dyDescent="0.25">
      <c r="A127" s="17">
        <v>21</v>
      </c>
      <c r="B127" s="229" t="s">
        <v>238</v>
      </c>
      <c r="C127" s="13">
        <v>3.51</v>
      </c>
      <c r="D127" s="12">
        <f t="shared" si="12"/>
        <v>98.319327731092429</v>
      </c>
      <c r="E127" s="11">
        <v>10</v>
      </c>
      <c r="F127" s="11">
        <v>9</v>
      </c>
      <c r="G127" s="12">
        <v>97</v>
      </c>
      <c r="H127" s="11">
        <v>9</v>
      </c>
      <c r="I127" s="11">
        <v>113</v>
      </c>
      <c r="J127" s="11">
        <v>216</v>
      </c>
      <c r="K127" s="14">
        <v>49.25</v>
      </c>
      <c r="L127" s="13">
        <f t="shared" si="10"/>
        <v>1.5903809999999998</v>
      </c>
      <c r="M127" s="12">
        <f t="shared" si="13"/>
        <v>99.942763483102183</v>
      </c>
      <c r="N127" s="11">
        <v>5</v>
      </c>
      <c r="O127" s="14">
        <v>4</v>
      </c>
      <c r="P127" s="12">
        <v>669</v>
      </c>
      <c r="Q127" s="12">
        <f t="shared" si="11"/>
        <v>24</v>
      </c>
    </row>
    <row r="128" spans="1:17" s="21" customFormat="1" ht="15.75" customHeight="1" x14ac:dyDescent="0.25">
      <c r="A128" s="17">
        <v>22</v>
      </c>
      <c r="B128" s="229" t="s">
        <v>239</v>
      </c>
      <c r="C128" s="13">
        <v>3.68</v>
      </c>
      <c r="D128" s="12">
        <f t="shared" si="12"/>
        <v>103.08123249299719</v>
      </c>
      <c r="E128" s="11">
        <v>10</v>
      </c>
      <c r="F128" s="11">
        <v>9</v>
      </c>
      <c r="G128" s="12">
        <v>92</v>
      </c>
      <c r="H128" s="11">
        <v>9</v>
      </c>
      <c r="I128" s="11">
        <v>128</v>
      </c>
      <c r="J128" s="11">
        <v>216</v>
      </c>
      <c r="K128" s="14">
        <v>48.64</v>
      </c>
      <c r="L128" s="13">
        <f t="shared" si="10"/>
        <v>1.6467558400000002</v>
      </c>
      <c r="M128" s="12">
        <f t="shared" si="13"/>
        <v>103.48547262042069</v>
      </c>
      <c r="N128" s="11">
        <v>5</v>
      </c>
      <c r="O128" s="14">
        <v>4.5</v>
      </c>
      <c r="P128" s="12">
        <v>691</v>
      </c>
      <c r="Q128" s="12">
        <f t="shared" si="11"/>
        <v>24</v>
      </c>
    </row>
    <row r="129" spans="1:17" s="21" customFormat="1" ht="15.75" customHeight="1" x14ac:dyDescent="0.25">
      <c r="A129" s="17">
        <v>23</v>
      </c>
      <c r="B129" s="229" t="s">
        <v>687</v>
      </c>
      <c r="C129" s="13">
        <v>3.86</v>
      </c>
      <c r="D129" s="12">
        <f t="shared" si="12"/>
        <v>108.12324929971987</v>
      </c>
      <c r="E129" s="11">
        <v>12</v>
      </c>
      <c r="F129" s="11">
        <v>9</v>
      </c>
      <c r="G129" s="12">
        <v>98</v>
      </c>
      <c r="H129" s="11">
        <v>9</v>
      </c>
      <c r="I129" s="11">
        <v>126</v>
      </c>
      <c r="J129" s="11">
        <v>218</v>
      </c>
      <c r="K129" s="14">
        <v>46.24</v>
      </c>
      <c r="L129" s="13">
        <f t="shared" si="10"/>
        <v>1.64207488</v>
      </c>
      <c r="M129" s="12">
        <f t="shared" si="13"/>
        <v>103.19131161236422</v>
      </c>
      <c r="N129" s="11">
        <v>5</v>
      </c>
      <c r="O129" s="14">
        <v>4.3</v>
      </c>
      <c r="P129" s="12">
        <v>686</v>
      </c>
      <c r="Q129" s="12">
        <f t="shared" si="11"/>
        <v>26</v>
      </c>
    </row>
    <row r="130" spans="1:17" s="21" customFormat="1" ht="15.75" customHeight="1" x14ac:dyDescent="0.25">
      <c r="A130" s="17">
        <v>24</v>
      </c>
      <c r="B130" s="24" t="s">
        <v>240</v>
      </c>
      <c r="C130" s="13">
        <v>3.94</v>
      </c>
      <c r="D130" s="12">
        <f t="shared" si="12"/>
        <v>110.3641456582633</v>
      </c>
      <c r="E130" s="11">
        <v>12</v>
      </c>
      <c r="F130" s="11">
        <v>9</v>
      </c>
      <c r="G130" s="12">
        <v>99</v>
      </c>
      <c r="H130" s="11">
        <v>9</v>
      </c>
      <c r="I130" s="11">
        <v>134</v>
      </c>
      <c r="J130" s="11">
        <v>218</v>
      </c>
      <c r="K130" s="14">
        <v>47.59</v>
      </c>
      <c r="L130" s="13">
        <f t="shared" si="10"/>
        <v>1.72504232</v>
      </c>
      <c r="M130" s="12">
        <f t="shared" si="13"/>
        <v>108.40515359910731</v>
      </c>
      <c r="N130" s="11">
        <v>6</v>
      </c>
      <c r="O130" s="14">
        <v>4.0999999999999996</v>
      </c>
      <c r="P130" s="12">
        <v>685</v>
      </c>
      <c r="Q130" s="12">
        <f t="shared" si="11"/>
        <v>27</v>
      </c>
    </row>
    <row r="131" spans="1:17" s="21" customFormat="1" ht="15.75" customHeight="1" x14ac:dyDescent="0.25">
      <c r="A131" s="17">
        <v>25</v>
      </c>
      <c r="B131" s="24" t="s">
        <v>241</v>
      </c>
      <c r="C131" s="13">
        <v>3.75</v>
      </c>
      <c r="D131" s="12">
        <f t="shared" si="12"/>
        <v>105.04201680672269</v>
      </c>
      <c r="E131" s="11">
        <v>10</v>
      </c>
      <c r="F131" s="11">
        <v>9</v>
      </c>
      <c r="G131" s="12">
        <v>98</v>
      </c>
      <c r="H131" s="11">
        <v>9</v>
      </c>
      <c r="I131" s="11">
        <v>141</v>
      </c>
      <c r="J131" s="11">
        <v>218</v>
      </c>
      <c r="K131" s="14">
        <v>47.62</v>
      </c>
      <c r="L131" s="13">
        <f t="shared" si="10"/>
        <v>1.64289</v>
      </c>
      <c r="M131" s="12">
        <f t="shared" si="13"/>
        <v>103.24253540425454</v>
      </c>
      <c r="N131" s="11">
        <v>5</v>
      </c>
      <c r="O131" s="14">
        <v>4.5999999999999996</v>
      </c>
      <c r="P131" s="12">
        <v>690</v>
      </c>
      <c r="Q131" s="12">
        <f t="shared" si="11"/>
        <v>24</v>
      </c>
    </row>
    <row r="132" spans="1:17" s="21" customFormat="1" ht="15.75" customHeight="1" x14ac:dyDescent="0.25">
      <c r="A132" s="17">
        <v>26</v>
      </c>
      <c r="B132" s="24" t="s">
        <v>242</v>
      </c>
      <c r="C132" s="13">
        <v>4.2699999999999996</v>
      </c>
      <c r="D132" s="12">
        <f t="shared" si="12"/>
        <v>119.60784313725487</v>
      </c>
      <c r="E132" s="11">
        <v>14</v>
      </c>
      <c r="F132" s="11">
        <v>9</v>
      </c>
      <c r="G132" s="12">
        <v>100</v>
      </c>
      <c r="H132" s="11">
        <v>9</v>
      </c>
      <c r="I132" s="11">
        <v>127</v>
      </c>
      <c r="J132" s="11">
        <v>218</v>
      </c>
      <c r="K132" s="14">
        <v>48.09</v>
      </c>
      <c r="L132" s="13">
        <f t="shared" si="10"/>
        <v>1.8891675600000002</v>
      </c>
      <c r="M132" s="12">
        <f t="shared" si="13"/>
        <v>118.71911612942388</v>
      </c>
      <c r="N132" s="11">
        <v>7</v>
      </c>
      <c r="O132" s="14">
        <v>4.5</v>
      </c>
      <c r="P132" s="12">
        <v>691</v>
      </c>
      <c r="Q132" s="12">
        <f t="shared" si="11"/>
        <v>30</v>
      </c>
    </row>
    <row r="133" spans="1:17" s="21" customFormat="1" ht="15.75" customHeight="1" x14ac:dyDescent="0.25">
      <c r="A133" s="17">
        <v>27</v>
      </c>
      <c r="B133" s="24" t="s">
        <v>243</v>
      </c>
      <c r="C133" s="13">
        <v>3.55</v>
      </c>
      <c r="D133" s="12">
        <f t="shared" si="12"/>
        <v>99.439775910364133</v>
      </c>
      <c r="E133" s="11">
        <v>10</v>
      </c>
      <c r="F133" s="11">
        <v>9</v>
      </c>
      <c r="G133" s="12">
        <v>99</v>
      </c>
      <c r="H133" s="11">
        <v>9</v>
      </c>
      <c r="I133" s="11">
        <v>133</v>
      </c>
      <c r="J133" s="11">
        <v>218</v>
      </c>
      <c r="K133" s="14">
        <v>47.63</v>
      </c>
      <c r="L133" s="13">
        <f t="shared" si="10"/>
        <v>1.5555957999999999</v>
      </c>
      <c r="M133" s="12">
        <f t="shared" si="13"/>
        <v>97.756791054915212</v>
      </c>
      <c r="N133" s="11">
        <v>5</v>
      </c>
      <c r="O133" s="14">
        <v>4.5</v>
      </c>
      <c r="P133" s="12">
        <v>686</v>
      </c>
      <c r="Q133" s="12">
        <f t="shared" si="11"/>
        <v>24</v>
      </c>
    </row>
    <row r="134" spans="1:17" s="21" customFormat="1" ht="15.75" customHeight="1" x14ac:dyDescent="0.2">
      <c r="A134" s="17">
        <v>28</v>
      </c>
      <c r="B134" s="219" t="s">
        <v>244</v>
      </c>
      <c r="C134" s="13">
        <v>4.09</v>
      </c>
      <c r="D134" s="12">
        <f t="shared" si="12"/>
        <v>114.5658263305322</v>
      </c>
      <c r="E134" s="11">
        <v>12</v>
      </c>
      <c r="F134" s="11">
        <v>9</v>
      </c>
      <c r="G134" s="12">
        <v>92</v>
      </c>
      <c r="H134" s="11">
        <v>9</v>
      </c>
      <c r="I134" s="11">
        <v>128</v>
      </c>
      <c r="J134" s="11">
        <v>218</v>
      </c>
      <c r="K134" s="14">
        <v>48.03</v>
      </c>
      <c r="L134" s="13">
        <f t="shared" si="10"/>
        <v>1.80727284</v>
      </c>
      <c r="M134" s="12">
        <f t="shared" si="13"/>
        <v>113.57268604036038</v>
      </c>
      <c r="N134" s="11">
        <v>6</v>
      </c>
      <c r="O134" s="14">
        <v>4.4000000000000004</v>
      </c>
      <c r="P134" s="12">
        <v>686</v>
      </c>
      <c r="Q134" s="12">
        <f t="shared" si="11"/>
        <v>27</v>
      </c>
    </row>
    <row r="135" spans="1:17" s="21" customFormat="1" ht="15.75" customHeight="1" x14ac:dyDescent="0.2">
      <c r="A135" s="17">
        <v>29</v>
      </c>
      <c r="B135" s="219" t="s">
        <v>245</v>
      </c>
      <c r="C135" s="13">
        <v>3.59</v>
      </c>
      <c r="D135" s="12">
        <f t="shared" si="12"/>
        <v>100.56022408963585</v>
      </c>
      <c r="E135" s="11">
        <v>10</v>
      </c>
      <c r="F135" s="11">
        <v>9</v>
      </c>
      <c r="G135" s="12">
        <v>91</v>
      </c>
      <c r="H135" s="11">
        <v>9</v>
      </c>
      <c r="I135" s="11">
        <v>128</v>
      </c>
      <c r="J135" s="11">
        <v>218</v>
      </c>
      <c r="K135" s="14">
        <v>46.43</v>
      </c>
      <c r="L135" s="13">
        <f t="shared" si="10"/>
        <v>1.5334900399999998</v>
      </c>
      <c r="M135" s="12">
        <f t="shared" si="13"/>
        <v>96.367620319541601</v>
      </c>
      <c r="N135" s="11">
        <v>5</v>
      </c>
      <c r="O135" s="14">
        <v>4.3</v>
      </c>
      <c r="P135" s="12">
        <v>685</v>
      </c>
      <c r="Q135" s="12">
        <f t="shared" si="11"/>
        <v>24</v>
      </c>
    </row>
    <row r="136" spans="1:17" s="21" customFormat="1" ht="15.75" customHeight="1" x14ac:dyDescent="0.2">
      <c r="A136" s="17">
        <v>30</v>
      </c>
      <c r="B136" s="219" t="s">
        <v>246</v>
      </c>
      <c r="C136" s="13">
        <v>3.86</v>
      </c>
      <c r="D136" s="12">
        <f t="shared" si="12"/>
        <v>108.12324929971987</v>
      </c>
      <c r="E136" s="11">
        <v>12</v>
      </c>
      <c r="F136" s="11">
        <v>9</v>
      </c>
      <c r="G136" s="12">
        <v>95</v>
      </c>
      <c r="H136" s="11">
        <v>9</v>
      </c>
      <c r="I136" s="11">
        <v>120</v>
      </c>
      <c r="J136" s="11">
        <v>218</v>
      </c>
      <c r="K136" s="14">
        <v>47.55</v>
      </c>
      <c r="L136" s="13">
        <f t="shared" si="10"/>
        <v>1.6885956</v>
      </c>
      <c r="M136" s="12">
        <f t="shared" si="13"/>
        <v>106.11476788857954</v>
      </c>
      <c r="N136" s="11">
        <v>6</v>
      </c>
      <c r="O136" s="14">
        <v>4.8</v>
      </c>
      <c r="P136" s="12">
        <v>672</v>
      </c>
      <c r="Q136" s="12">
        <f t="shared" si="11"/>
        <v>27</v>
      </c>
    </row>
    <row r="137" spans="1:17" s="21" customFormat="1" ht="15.75" customHeight="1" x14ac:dyDescent="0.2">
      <c r="A137" s="17">
        <v>31</v>
      </c>
      <c r="B137" s="219" t="s">
        <v>247</v>
      </c>
      <c r="C137" s="13">
        <v>3.73</v>
      </c>
      <c r="D137" s="12">
        <f t="shared" si="12"/>
        <v>104.48179271708683</v>
      </c>
      <c r="E137" s="11">
        <v>10</v>
      </c>
      <c r="F137" s="11">
        <v>9</v>
      </c>
      <c r="G137" s="12">
        <v>100</v>
      </c>
      <c r="H137" s="11">
        <v>9</v>
      </c>
      <c r="I137" s="11">
        <v>123</v>
      </c>
      <c r="J137" s="11">
        <v>218</v>
      </c>
      <c r="K137" s="14">
        <v>47.41</v>
      </c>
      <c r="L137" s="13">
        <f t="shared" si="10"/>
        <v>1.6269215600000002</v>
      </c>
      <c r="M137" s="12">
        <f t="shared" si="13"/>
        <v>102.23904628931034</v>
      </c>
      <c r="N137" s="11">
        <v>5</v>
      </c>
      <c r="O137" s="14">
        <v>4.3</v>
      </c>
      <c r="P137" s="12">
        <v>682</v>
      </c>
      <c r="Q137" s="12">
        <f t="shared" si="11"/>
        <v>24</v>
      </c>
    </row>
    <row r="138" spans="1:17" s="21" customFormat="1" ht="15.75" customHeight="1" x14ac:dyDescent="0.2">
      <c r="A138" s="17">
        <v>32</v>
      </c>
      <c r="B138" s="219" t="s">
        <v>248</v>
      </c>
      <c r="C138" s="13">
        <v>3.99</v>
      </c>
      <c r="D138" s="12">
        <f t="shared" si="12"/>
        <v>111.76470588235293</v>
      </c>
      <c r="E138" s="11">
        <v>12</v>
      </c>
      <c r="F138" s="11">
        <v>9</v>
      </c>
      <c r="G138" s="12">
        <v>98</v>
      </c>
      <c r="H138" s="11">
        <v>9</v>
      </c>
      <c r="I138" s="11">
        <v>128</v>
      </c>
      <c r="J138" s="11">
        <v>218</v>
      </c>
      <c r="K138" s="14">
        <v>48.12</v>
      </c>
      <c r="L138" s="13">
        <f t="shared" si="10"/>
        <v>1.7663889600000002</v>
      </c>
      <c r="M138" s="12">
        <f t="shared" si="13"/>
        <v>111.00346020761243</v>
      </c>
      <c r="N138" s="11">
        <v>6</v>
      </c>
      <c r="O138" s="14">
        <v>4.2</v>
      </c>
      <c r="P138" s="12">
        <v>682</v>
      </c>
      <c r="Q138" s="12">
        <f t="shared" si="11"/>
        <v>27</v>
      </c>
    </row>
    <row r="139" spans="1:17" s="21" customFormat="1" ht="15.75" customHeight="1" x14ac:dyDescent="0.2">
      <c r="A139" s="17">
        <v>33</v>
      </c>
      <c r="B139" s="219" t="s">
        <v>249</v>
      </c>
      <c r="C139" s="13">
        <v>3.81</v>
      </c>
      <c r="D139" s="12">
        <f t="shared" si="12"/>
        <v>106.72268907563024</v>
      </c>
      <c r="E139" s="11">
        <v>12</v>
      </c>
      <c r="F139" s="11">
        <v>9</v>
      </c>
      <c r="G139" s="12">
        <v>95</v>
      </c>
      <c r="H139" s="11">
        <v>9</v>
      </c>
      <c r="I139" s="11">
        <v>119</v>
      </c>
      <c r="J139" s="11">
        <v>218</v>
      </c>
      <c r="K139" s="14">
        <v>46.74</v>
      </c>
      <c r="L139" s="13">
        <f t="shared" si="10"/>
        <v>1.6383304799999998</v>
      </c>
      <c r="M139" s="12">
        <f t="shared" si="13"/>
        <v>102.95600593178445</v>
      </c>
      <c r="N139" s="11">
        <v>5</v>
      </c>
      <c r="O139" s="14">
        <v>4.2</v>
      </c>
      <c r="P139" s="12">
        <v>680</v>
      </c>
      <c r="Q139" s="12">
        <f t="shared" si="11"/>
        <v>26</v>
      </c>
    </row>
    <row r="140" spans="1:17" s="21" customFormat="1" ht="15.75" customHeight="1" x14ac:dyDescent="0.2">
      <c r="A140" s="17">
        <v>34</v>
      </c>
      <c r="B140" s="219" t="s">
        <v>250</v>
      </c>
      <c r="C140" s="13">
        <v>4.07</v>
      </c>
      <c r="D140" s="12">
        <f t="shared" si="12"/>
        <v>114.00560224089635</v>
      </c>
      <c r="E140" s="11">
        <v>12</v>
      </c>
      <c r="F140" s="11">
        <v>9</v>
      </c>
      <c r="G140" s="12">
        <v>100</v>
      </c>
      <c r="H140" s="11">
        <v>9</v>
      </c>
      <c r="I140" s="11">
        <v>130</v>
      </c>
      <c r="J140" s="11">
        <v>216</v>
      </c>
      <c r="K140" s="14">
        <v>45.97</v>
      </c>
      <c r="L140" s="13">
        <f t="shared" si="10"/>
        <v>1.7213006800000001</v>
      </c>
      <c r="M140" s="12">
        <f t="shared" si="13"/>
        <v>108.17002136251816</v>
      </c>
      <c r="N140" s="11">
        <v>6</v>
      </c>
      <c r="O140" s="14">
        <v>4.2</v>
      </c>
      <c r="P140" s="12">
        <v>684</v>
      </c>
      <c r="Q140" s="12">
        <f t="shared" si="11"/>
        <v>27</v>
      </c>
    </row>
    <row r="141" spans="1:17" s="21" customFormat="1" ht="15.75" customHeight="1" x14ac:dyDescent="0.2">
      <c r="A141" s="17">
        <v>35</v>
      </c>
      <c r="B141" s="219" t="s">
        <v>251</v>
      </c>
      <c r="C141" s="13">
        <v>3.73</v>
      </c>
      <c r="D141" s="12">
        <f t="shared" si="12"/>
        <v>104.48179271708683</v>
      </c>
      <c r="E141" s="11">
        <v>10</v>
      </c>
      <c r="F141" s="11">
        <v>9</v>
      </c>
      <c r="G141" s="12">
        <v>99</v>
      </c>
      <c r="H141" s="11">
        <v>9</v>
      </c>
      <c r="I141" s="11">
        <v>129</v>
      </c>
      <c r="J141" s="11">
        <v>216</v>
      </c>
      <c r="K141" s="14">
        <v>48.13</v>
      </c>
      <c r="L141" s="13">
        <f t="shared" si="10"/>
        <v>1.6516290800000002</v>
      </c>
      <c r="M141" s="12">
        <f t="shared" si="13"/>
        <v>103.79171689315559</v>
      </c>
      <c r="N141" s="11">
        <v>5</v>
      </c>
      <c r="O141" s="14">
        <v>4.2</v>
      </c>
      <c r="P141" s="12">
        <v>681</v>
      </c>
      <c r="Q141" s="12">
        <f t="shared" si="11"/>
        <v>24</v>
      </c>
    </row>
    <row r="142" spans="1:17" s="21" customFormat="1" ht="15.75" customHeight="1" x14ac:dyDescent="0.2">
      <c r="A142" s="17">
        <v>36</v>
      </c>
      <c r="B142" s="219" t="s">
        <v>252</v>
      </c>
      <c r="C142" s="13">
        <v>4.17</v>
      </c>
      <c r="D142" s="12">
        <f t="shared" si="12"/>
        <v>116.80672268907563</v>
      </c>
      <c r="E142" s="11">
        <v>14</v>
      </c>
      <c r="F142" s="11">
        <v>9</v>
      </c>
      <c r="G142" s="12">
        <v>97</v>
      </c>
      <c r="H142" s="11">
        <v>9</v>
      </c>
      <c r="I142" s="11">
        <v>126</v>
      </c>
      <c r="J142" s="11">
        <v>216</v>
      </c>
      <c r="K142" s="14">
        <v>48.51</v>
      </c>
      <c r="L142" s="13">
        <f t="shared" si="10"/>
        <v>1.8610376399999999</v>
      </c>
      <c r="M142" s="12">
        <f t="shared" si="13"/>
        <v>116.95137497723543</v>
      </c>
      <c r="N142" s="11">
        <v>7</v>
      </c>
      <c r="O142" s="14">
        <v>4.2</v>
      </c>
      <c r="P142" s="12">
        <v>685</v>
      </c>
      <c r="Q142" s="12">
        <f t="shared" si="11"/>
        <v>30</v>
      </c>
    </row>
    <row r="143" spans="1:17" s="21" customFormat="1" ht="15.75" customHeight="1" x14ac:dyDescent="0.2">
      <c r="A143" s="17">
        <v>37</v>
      </c>
      <c r="B143" s="219" t="s">
        <v>253</v>
      </c>
      <c r="C143" s="13">
        <v>3.93</v>
      </c>
      <c r="D143" s="12">
        <f t="shared" si="12"/>
        <v>110.08403361344537</v>
      </c>
      <c r="E143" s="11">
        <v>12</v>
      </c>
      <c r="F143" s="11">
        <v>9</v>
      </c>
      <c r="G143" s="12">
        <v>97</v>
      </c>
      <c r="H143" s="11">
        <v>9</v>
      </c>
      <c r="I143" s="11">
        <v>133</v>
      </c>
      <c r="J143" s="11">
        <v>216</v>
      </c>
      <c r="K143" s="14">
        <v>48.33</v>
      </c>
      <c r="L143" s="13">
        <f t="shared" si="10"/>
        <v>1.74741948</v>
      </c>
      <c r="M143" s="12">
        <f t="shared" si="13"/>
        <v>109.8113796602232</v>
      </c>
      <c r="N143" s="11">
        <v>6</v>
      </c>
      <c r="O143" s="14">
        <v>4.4000000000000004</v>
      </c>
      <c r="P143" s="12">
        <v>680</v>
      </c>
      <c r="Q143" s="12">
        <f t="shared" si="11"/>
        <v>27</v>
      </c>
    </row>
    <row r="144" spans="1:17" s="21" customFormat="1" ht="15.75" customHeight="1" x14ac:dyDescent="0.2">
      <c r="A144" s="17">
        <v>38</v>
      </c>
      <c r="B144" s="219" t="s">
        <v>254</v>
      </c>
      <c r="C144" s="13">
        <v>4.1500000000000004</v>
      </c>
      <c r="D144" s="12">
        <f t="shared" si="12"/>
        <v>116.24649859943979</v>
      </c>
      <c r="E144" s="11">
        <v>14</v>
      </c>
      <c r="F144" s="11">
        <v>9</v>
      </c>
      <c r="G144" s="12">
        <v>93</v>
      </c>
      <c r="H144" s="11">
        <v>9</v>
      </c>
      <c r="I144" s="11">
        <v>125</v>
      </c>
      <c r="J144" s="11">
        <v>216</v>
      </c>
      <c r="K144" s="14">
        <v>49.48</v>
      </c>
      <c r="L144" s="13">
        <f t="shared" si="10"/>
        <v>1.8891464</v>
      </c>
      <c r="M144" s="12">
        <f t="shared" si="13"/>
        <v>118.71778639216261</v>
      </c>
      <c r="N144" s="11">
        <v>7</v>
      </c>
      <c r="O144" s="14">
        <v>4.4000000000000004</v>
      </c>
      <c r="P144" s="12">
        <v>690</v>
      </c>
      <c r="Q144" s="12">
        <f t="shared" si="11"/>
        <v>30</v>
      </c>
    </row>
    <row r="145" spans="1:18" s="21" customFormat="1" ht="15.75" customHeight="1" x14ac:dyDescent="0.2">
      <c r="A145" s="17">
        <v>39</v>
      </c>
      <c r="B145" s="219" t="s">
        <v>255</v>
      </c>
      <c r="C145" s="13">
        <v>3.8</v>
      </c>
      <c r="D145" s="12">
        <f t="shared" si="12"/>
        <v>106.44257703081232</v>
      </c>
      <c r="E145" s="11">
        <v>12</v>
      </c>
      <c r="F145" s="11">
        <v>9</v>
      </c>
      <c r="G145" s="12">
        <v>99</v>
      </c>
      <c r="H145" s="11">
        <v>9</v>
      </c>
      <c r="I145" s="11">
        <v>143</v>
      </c>
      <c r="J145" s="11">
        <v>218</v>
      </c>
      <c r="K145" s="14">
        <v>49.64</v>
      </c>
      <c r="L145" s="13">
        <f t="shared" si="10"/>
        <v>1.7354143999999996</v>
      </c>
      <c r="M145" s="12">
        <f t="shared" si="13"/>
        <v>109.05695611577958</v>
      </c>
      <c r="N145" s="11">
        <v>6</v>
      </c>
      <c r="O145" s="14">
        <v>4.5</v>
      </c>
      <c r="P145" s="12">
        <v>679</v>
      </c>
      <c r="Q145" s="12">
        <f t="shared" si="11"/>
        <v>27</v>
      </c>
    </row>
    <row r="146" spans="1:18" s="21" customFormat="1" ht="15.75" customHeight="1" x14ac:dyDescent="0.2">
      <c r="A146" s="17">
        <v>40</v>
      </c>
      <c r="B146" s="219" t="s">
        <v>256</v>
      </c>
      <c r="C146" s="13">
        <v>3.37</v>
      </c>
      <c r="D146" s="12">
        <f t="shared" si="12"/>
        <v>94.397759103641448</v>
      </c>
      <c r="E146" s="11">
        <v>8</v>
      </c>
      <c r="F146" s="11">
        <v>9</v>
      </c>
      <c r="G146" s="12">
        <v>100</v>
      </c>
      <c r="H146" s="11">
        <v>9</v>
      </c>
      <c r="I146" s="11">
        <v>140</v>
      </c>
      <c r="J146" s="11">
        <v>218</v>
      </c>
      <c r="K146" s="14">
        <v>47</v>
      </c>
      <c r="L146" s="13">
        <f t="shared" si="10"/>
        <v>1.4571880000000001</v>
      </c>
      <c r="M146" s="12">
        <f t="shared" si="13"/>
        <v>91.572645570095929</v>
      </c>
      <c r="N146" s="11">
        <v>4</v>
      </c>
      <c r="O146" s="14">
        <v>4.2</v>
      </c>
      <c r="P146" s="12">
        <v>688</v>
      </c>
      <c r="Q146" s="12">
        <f t="shared" si="11"/>
        <v>21</v>
      </c>
    </row>
    <row r="147" spans="1:18" s="21" customFormat="1" ht="15.75" customHeight="1" x14ac:dyDescent="0.2">
      <c r="A147" s="17">
        <v>41</v>
      </c>
      <c r="B147" s="219" t="s">
        <v>257</v>
      </c>
      <c r="C147" s="13">
        <v>3.48</v>
      </c>
      <c r="D147" s="12">
        <f t="shared" si="12"/>
        <v>97.47899159663865</v>
      </c>
      <c r="E147" s="11">
        <v>10</v>
      </c>
      <c r="F147" s="11">
        <v>9</v>
      </c>
      <c r="G147" s="12">
        <v>99</v>
      </c>
      <c r="H147" s="11">
        <v>9</v>
      </c>
      <c r="I147" s="11">
        <v>131</v>
      </c>
      <c r="J147" s="11">
        <v>218</v>
      </c>
      <c r="K147" s="14">
        <v>46.17</v>
      </c>
      <c r="L147" s="13">
        <f t="shared" si="10"/>
        <v>1.4781787200000003</v>
      </c>
      <c r="M147" s="12">
        <f t="shared" si="13"/>
        <v>92.891744933267404</v>
      </c>
      <c r="N147" s="11">
        <v>4</v>
      </c>
      <c r="O147" s="14">
        <v>4</v>
      </c>
      <c r="P147" s="12">
        <v>691</v>
      </c>
      <c r="Q147" s="12">
        <f t="shared" si="11"/>
        <v>23</v>
      </c>
      <c r="R147" s="21" t="s">
        <v>258</v>
      </c>
    </row>
    <row r="148" spans="1:18" s="21" customFormat="1" ht="15.75" customHeight="1" x14ac:dyDescent="0.25">
      <c r="A148" s="17">
        <v>42</v>
      </c>
      <c r="B148" s="24" t="s">
        <v>259</v>
      </c>
      <c r="C148" s="13">
        <v>3.56</v>
      </c>
      <c r="D148" s="12">
        <f t="shared" si="12"/>
        <v>99.71988795518206</v>
      </c>
      <c r="E148" s="11">
        <v>10</v>
      </c>
      <c r="F148" s="11">
        <v>9</v>
      </c>
      <c r="G148" s="12">
        <v>100</v>
      </c>
      <c r="H148" s="11">
        <v>9</v>
      </c>
      <c r="I148" s="11">
        <v>126</v>
      </c>
      <c r="J148" s="11">
        <v>216</v>
      </c>
      <c r="K148" s="14">
        <v>48.14</v>
      </c>
      <c r="L148" s="13">
        <f t="shared" si="10"/>
        <v>1.5766812799999999</v>
      </c>
      <c r="M148" s="12">
        <f t="shared" si="13"/>
        <v>99.081845328430617</v>
      </c>
      <c r="N148" s="11">
        <v>5</v>
      </c>
      <c r="O148" s="14">
        <v>4.4000000000000004</v>
      </c>
      <c r="P148" s="12">
        <v>692</v>
      </c>
      <c r="Q148" s="12">
        <f t="shared" si="11"/>
        <v>24</v>
      </c>
    </row>
    <row r="149" spans="1:18" s="21" customFormat="1" ht="15.75" customHeight="1" x14ac:dyDescent="0.25">
      <c r="A149" s="17">
        <v>43</v>
      </c>
      <c r="B149" s="24" t="s">
        <v>260</v>
      </c>
      <c r="C149" s="13">
        <v>3.44</v>
      </c>
      <c r="D149" s="12">
        <f t="shared" si="12"/>
        <v>96.358543417366946</v>
      </c>
      <c r="E149" s="11">
        <v>10</v>
      </c>
      <c r="F149" s="11">
        <v>9</v>
      </c>
      <c r="G149" s="12">
        <v>97</v>
      </c>
      <c r="H149" s="11">
        <v>9</v>
      </c>
      <c r="I149" s="11">
        <v>117</v>
      </c>
      <c r="J149" s="11">
        <v>216</v>
      </c>
      <c r="K149" s="14">
        <v>46.55</v>
      </c>
      <c r="L149" s="13">
        <f t="shared" si="10"/>
        <v>1.4732144</v>
      </c>
      <c r="M149" s="12">
        <f t="shared" si="13"/>
        <v>92.579777008842726</v>
      </c>
      <c r="N149" s="11">
        <v>4</v>
      </c>
      <c r="O149" s="14">
        <v>4.2</v>
      </c>
      <c r="P149" s="12">
        <v>691</v>
      </c>
      <c r="Q149" s="12">
        <f t="shared" si="11"/>
        <v>23</v>
      </c>
    </row>
    <row r="150" spans="1:18" s="21" customFormat="1" ht="15.75" customHeight="1" x14ac:dyDescent="0.2">
      <c r="A150" s="17">
        <v>44</v>
      </c>
      <c r="B150" s="219" t="s">
        <v>261</v>
      </c>
      <c r="C150" s="13">
        <v>3.58</v>
      </c>
      <c r="D150" s="12">
        <f t="shared" si="12"/>
        <v>100.28011204481793</v>
      </c>
      <c r="E150" s="11">
        <v>10</v>
      </c>
      <c r="F150" s="11">
        <v>9</v>
      </c>
      <c r="G150" s="12">
        <v>99</v>
      </c>
      <c r="H150" s="11">
        <v>9</v>
      </c>
      <c r="I150" s="11">
        <v>126</v>
      </c>
      <c r="J150" s="11">
        <v>216</v>
      </c>
      <c r="K150" s="14">
        <v>47.18</v>
      </c>
      <c r="L150" s="13">
        <f t="shared" si="10"/>
        <v>1.5539204800000002</v>
      </c>
      <c r="M150" s="12">
        <f t="shared" si="13"/>
        <v>97.651510552621446</v>
      </c>
      <c r="N150" s="11">
        <v>5</v>
      </c>
      <c r="O150" s="14">
        <v>4.3</v>
      </c>
      <c r="P150" s="12">
        <v>690</v>
      </c>
      <c r="Q150" s="12">
        <f t="shared" si="11"/>
        <v>24</v>
      </c>
    </row>
    <row r="151" spans="1:18" s="21" customFormat="1" ht="15.75" customHeight="1" x14ac:dyDescent="0.2"/>
    <row r="152" spans="1:18" x14ac:dyDescent="0.25">
      <c r="A152" s="16" t="s">
        <v>38</v>
      </c>
    </row>
    <row r="153" spans="1:18" s="21" customFormat="1" ht="15.75" customHeight="1" x14ac:dyDescent="0.2">
      <c r="A153" s="114" t="s">
        <v>264</v>
      </c>
      <c r="B153" s="100"/>
      <c r="C153" s="92"/>
      <c r="D153" s="93"/>
      <c r="E153" s="94"/>
      <c r="F153" s="94"/>
      <c r="G153" s="94"/>
      <c r="H153" s="94"/>
      <c r="I153" s="94"/>
      <c r="J153" s="94"/>
      <c r="K153" s="96"/>
      <c r="L153" s="92"/>
      <c r="M153" s="93"/>
      <c r="N153" s="94"/>
      <c r="O153" s="96"/>
      <c r="P153" s="93"/>
      <c r="Q153" s="93"/>
    </row>
    <row r="154" spans="1:18" s="21" customFormat="1" ht="15.75" customHeight="1" x14ac:dyDescent="0.2">
      <c r="A154" s="114"/>
      <c r="B154" s="100"/>
      <c r="C154" s="92"/>
      <c r="D154" s="93"/>
      <c r="E154" s="94"/>
      <c r="F154" s="94"/>
      <c r="G154" s="94"/>
      <c r="H154" s="94"/>
      <c r="I154" s="94"/>
      <c r="J154" s="94"/>
      <c r="K154" s="96"/>
      <c r="L154" s="92"/>
      <c r="M154" s="93"/>
      <c r="N154" s="94"/>
      <c r="O154" s="96"/>
      <c r="P154" s="93"/>
      <c r="Q154" s="93"/>
    </row>
    <row r="155" spans="1:18" s="21" customFormat="1" ht="15.75" customHeight="1" x14ac:dyDescent="0.2">
      <c r="B155" s="100"/>
      <c r="C155" s="92"/>
      <c r="D155" s="93"/>
      <c r="E155" s="94"/>
      <c r="F155" s="94"/>
      <c r="G155" s="94"/>
      <c r="H155" s="94"/>
      <c r="I155" s="94"/>
      <c r="J155" s="94"/>
      <c r="K155" s="96"/>
      <c r="L155" s="92"/>
      <c r="M155" s="93"/>
      <c r="N155" s="94"/>
      <c r="O155" s="96"/>
      <c r="P155" s="96"/>
      <c r="Q155" s="93"/>
    </row>
    <row r="156" spans="1:18" s="21" customFormat="1" ht="15.75" customHeight="1" x14ac:dyDescent="0.2">
      <c r="A156" s="23" t="s">
        <v>42</v>
      </c>
    </row>
    <row r="157" spans="1:18" s="21" customFormat="1" ht="15.75" customHeight="1" x14ac:dyDescent="0.25">
      <c r="A157" s="65">
        <v>1</v>
      </c>
      <c r="B157" s="232" t="s">
        <v>218</v>
      </c>
      <c r="C157" s="60">
        <f>(C11+C59+C106)/3</f>
        <v>2.69</v>
      </c>
      <c r="D157" s="58">
        <v>100</v>
      </c>
      <c r="E157" s="58">
        <v>10</v>
      </c>
      <c r="F157" s="208">
        <f t="shared" ref="F157:K158" si="14">(F11+F59+F106)/3</f>
        <v>8.6666666666666661</v>
      </c>
      <c r="G157" s="208">
        <f t="shared" si="14"/>
        <v>94.333333333333329</v>
      </c>
      <c r="H157" s="208">
        <f t="shared" si="14"/>
        <v>9</v>
      </c>
      <c r="I157" s="208">
        <f t="shared" si="14"/>
        <v>125.33333333333333</v>
      </c>
      <c r="J157" s="208">
        <f t="shared" si="14"/>
        <v>217.66666666666666</v>
      </c>
      <c r="K157" s="217">
        <f t="shared" si="14"/>
        <v>46.796666666666674</v>
      </c>
      <c r="L157" s="60">
        <f>(((C157*92)/100)*K157)/100</f>
        <v>1.1581239066666669</v>
      </c>
      <c r="M157" s="58">
        <v>100</v>
      </c>
      <c r="N157" s="58">
        <v>5</v>
      </c>
      <c r="O157" s="217">
        <f>(O11+O59+O106)/3</f>
        <v>4.82</v>
      </c>
      <c r="P157" s="208">
        <f>(P11+P59+P106)/3</f>
        <v>678</v>
      </c>
      <c r="Q157" s="62">
        <f t="shared" ref="Q157:Q201" si="15">(E157+F157+N157)</f>
        <v>23.666666666666664</v>
      </c>
    </row>
    <row r="158" spans="1:18" s="21" customFormat="1" ht="15.75" customHeight="1" x14ac:dyDescent="0.25">
      <c r="A158" s="65">
        <v>2</v>
      </c>
      <c r="B158" s="233" t="s">
        <v>219</v>
      </c>
      <c r="C158" s="234">
        <f>(C12+C60+C107)/3</f>
        <v>2.7366666666666668</v>
      </c>
      <c r="D158" s="62">
        <v>100</v>
      </c>
      <c r="E158" s="58">
        <v>10</v>
      </c>
      <c r="F158" s="208">
        <f t="shared" si="14"/>
        <v>9</v>
      </c>
      <c r="G158" s="208">
        <f t="shared" si="14"/>
        <v>96</v>
      </c>
      <c r="H158" s="208">
        <f t="shared" si="14"/>
        <v>9</v>
      </c>
      <c r="I158" s="208">
        <f t="shared" si="14"/>
        <v>127</v>
      </c>
      <c r="J158" s="208">
        <f t="shared" si="14"/>
        <v>218</v>
      </c>
      <c r="K158" s="217">
        <f t="shared" si="14"/>
        <v>48.263333333333328</v>
      </c>
      <c r="L158" s="60">
        <f>(((C158*92)/100)*K158)/100</f>
        <v>1.2151420311111112</v>
      </c>
      <c r="M158" s="62">
        <v>100</v>
      </c>
      <c r="N158" s="58">
        <v>5</v>
      </c>
      <c r="O158" s="217">
        <f>(O12+O60+O107)/3</f>
        <v>4.6266666666666669</v>
      </c>
      <c r="P158" s="208">
        <f>(P12+P60+P107)/3</f>
        <v>684.5333333333333</v>
      </c>
      <c r="Q158" s="62">
        <f t="shared" si="15"/>
        <v>24</v>
      </c>
    </row>
    <row r="159" spans="1:18" s="21" customFormat="1" ht="15.75" customHeight="1" x14ac:dyDescent="0.25">
      <c r="A159" s="65"/>
      <c r="B159" s="233" t="s">
        <v>135</v>
      </c>
      <c r="C159" s="60">
        <f>(C157+C158)/2</f>
        <v>2.7133333333333334</v>
      </c>
      <c r="D159" s="62">
        <f>(D157+D158)/2</f>
        <v>100</v>
      </c>
      <c r="E159" s="58">
        <v>10</v>
      </c>
      <c r="F159" s="208">
        <f t="shared" ref="F159:M159" si="16">(F157+F158)/2</f>
        <v>8.8333333333333321</v>
      </c>
      <c r="G159" s="208">
        <f t="shared" si="16"/>
        <v>95.166666666666657</v>
      </c>
      <c r="H159" s="208">
        <f t="shared" si="16"/>
        <v>9</v>
      </c>
      <c r="I159" s="208">
        <f t="shared" si="16"/>
        <v>126.16666666666666</v>
      </c>
      <c r="J159" s="208">
        <f t="shared" si="16"/>
        <v>217.83333333333331</v>
      </c>
      <c r="K159" s="217">
        <f t="shared" si="16"/>
        <v>47.53</v>
      </c>
      <c r="L159" s="60">
        <f t="shared" si="16"/>
        <v>1.186632968888889</v>
      </c>
      <c r="M159" s="62">
        <f t="shared" si="16"/>
        <v>100</v>
      </c>
      <c r="N159" s="62">
        <v>5</v>
      </c>
      <c r="O159" s="217">
        <f>(O157+O158)/2</f>
        <v>4.7233333333333336</v>
      </c>
      <c r="P159" s="208">
        <f>(P157+P158)/2</f>
        <v>681.26666666666665</v>
      </c>
      <c r="Q159" s="64">
        <f t="shared" si="15"/>
        <v>23.833333333333332</v>
      </c>
    </row>
    <row r="160" spans="1:18" s="21" customFormat="1" ht="15.75" customHeight="1" x14ac:dyDescent="0.25">
      <c r="A160" s="17">
        <v>3</v>
      </c>
      <c r="B160" s="230" t="s">
        <v>220</v>
      </c>
      <c r="C160" s="13">
        <f t="shared" ref="C160:C201" si="17">(C14+C62+C109)/3</f>
        <v>2.8766666666666665</v>
      </c>
      <c r="D160" s="12">
        <f>(C160*100)/C$159</f>
        <v>106.019656019656</v>
      </c>
      <c r="E160" s="11">
        <v>12</v>
      </c>
      <c r="F160" s="210">
        <f t="shared" ref="F160:K169" si="18">(F14+F62+F109)/3</f>
        <v>8.6666666666666661</v>
      </c>
      <c r="G160" s="210">
        <f t="shared" si="18"/>
        <v>96.333333333333329</v>
      </c>
      <c r="H160" s="210">
        <f t="shared" si="18"/>
        <v>8.6666666666666661</v>
      </c>
      <c r="I160" s="210">
        <f t="shared" si="18"/>
        <v>133.33333333333334</v>
      </c>
      <c r="J160" s="210">
        <f t="shared" si="18"/>
        <v>217.66666666666666</v>
      </c>
      <c r="K160" s="216">
        <f t="shared" si="18"/>
        <v>47.449999999999996</v>
      </c>
      <c r="L160" s="13">
        <f t="shared" ref="L160:L201" si="19">(((C160*92)/100)*K160)/100</f>
        <v>1.2557800666666665</v>
      </c>
      <c r="M160" s="12">
        <f t="shared" ref="M160:M201" si="20">(L160*M$159)/L$159</f>
        <v>105.82716809583707</v>
      </c>
      <c r="N160" s="11">
        <v>6</v>
      </c>
      <c r="O160" s="216">
        <f t="shared" ref="O160:P179" si="21">(O14+O62+O109)/3</f>
        <v>4.5666666666666664</v>
      </c>
      <c r="P160" s="210">
        <f t="shared" si="21"/>
        <v>678.43333333333328</v>
      </c>
      <c r="Q160" s="12">
        <f t="shared" si="15"/>
        <v>26.666666666666664</v>
      </c>
    </row>
    <row r="161" spans="1:20" s="21" customFormat="1" ht="15.75" customHeight="1" x14ac:dyDescent="0.25">
      <c r="A161" s="17">
        <v>4</v>
      </c>
      <c r="B161" s="231" t="s">
        <v>221</v>
      </c>
      <c r="C161" s="235">
        <f t="shared" si="17"/>
        <v>2.9833333333333329</v>
      </c>
      <c r="D161" s="12">
        <f t="shared" ref="D161:D201" si="22">(C161*100)/C$159</f>
        <v>109.95085995085994</v>
      </c>
      <c r="E161" s="11">
        <v>12</v>
      </c>
      <c r="F161" s="210">
        <f t="shared" si="18"/>
        <v>9</v>
      </c>
      <c r="G161" s="210">
        <f t="shared" si="18"/>
        <v>95.666666666666671</v>
      </c>
      <c r="H161" s="210">
        <f t="shared" si="18"/>
        <v>9</v>
      </c>
      <c r="I161" s="210">
        <f t="shared" si="18"/>
        <v>138.33333333333334</v>
      </c>
      <c r="J161" s="210">
        <f t="shared" si="18"/>
        <v>217.66666666666666</v>
      </c>
      <c r="K161" s="216">
        <f t="shared" si="18"/>
        <v>47.74666666666667</v>
      </c>
      <c r="L161" s="13">
        <f t="shared" si="19"/>
        <v>1.3104868444444444</v>
      </c>
      <c r="M161" s="12">
        <f t="shared" si="20"/>
        <v>110.437420736045</v>
      </c>
      <c r="N161" s="11">
        <v>6</v>
      </c>
      <c r="O161" s="216">
        <f t="shared" si="21"/>
        <v>4.5333333333333332</v>
      </c>
      <c r="P161" s="210">
        <f t="shared" si="21"/>
        <v>685.19999999999993</v>
      </c>
      <c r="Q161" s="12">
        <f t="shared" si="15"/>
        <v>27</v>
      </c>
    </row>
    <row r="162" spans="1:20" s="21" customFormat="1" ht="15.75" customHeight="1" x14ac:dyDescent="0.25">
      <c r="A162" s="17">
        <v>5</v>
      </c>
      <c r="B162" s="231" t="s">
        <v>222</v>
      </c>
      <c r="C162" s="235">
        <f t="shared" si="17"/>
        <v>2.8266666666666667</v>
      </c>
      <c r="D162" s="12">
        <f t="shared" si="22"/>
        <v>104.17690417690419</v>
      </c>
      <c r="E162" s="11">
        <v>10</v>
      </c>
      <c r="F162" s="210">
        <f t="shared" si="18"/>
        <v>8.6666666666666661</v>
      </c>
      <c r="G162" s="210">
        <f t="shared" si="18"/>
        <v>92.333333333333329</v>
      </c>
      <c r="H162" s="210">
        <f t="shared" si="18"/>
        <v>9</v>
      </c>
      <c r="I162" s="210">
        <f t="shared" si="18"/>
        <v>128</v>
      </c>
      <c r="J162" s="210">
        <f t="shared" si="18"/>
        <v>217</v>
      </c>
      <c r="K162" s="216">
        <f t="shared" si="18"/>
        <v>48.036666666666669</v>
      </c>
      <c r="L162" s="13">
        <f t="shared" si="19"/>
        <v>1.2492095288888889</v>
      </c>
      <c r="M162" s="12">
        <f t="shared" si="20"/>
        <v>105.27345536830936</v>
      </c>
      <c r="N162" s="11">
        <v>5</v>
      </c>
      <c r="O162" s="216">
        <f t="shared" si="21"/>
        <v>4.333333333333333</v>
      </c>
      <c r="P162" s="210">
        <f t="shared" si="21"/>
        <v>684.5333333333333</v>
      </c>
      <c r="Q162" s="12">
        <f t="shared" si="15"/>
        <v>23.666666666666664</v>
      </c>
    </row>
    <row r="163" spans="1:20" s="21" customFormat="1" ht="15.75" customHeight="1" x14ac:dyDescent="0.25">
      <c r="A163" s="17">
        <v>6</v>
      </c>
      <c r="B163" s="231" t="s">
        <v>223</v>
      </c>
      <c r="C163" s="235">
        <f t="shared" si="17"/>
        <v>2.66</v>
      </c>
      <c r="D163" s="12">
        <f t="shared" si="22"/>
        <v>98.034398034398038</v>
      </c>
      <c r="E163" s="11">
        <v>10</v>
      </c>
      <c r="F163" s="210">
        <f t="shared" si="18"/>
        <v>8.3333333333333339</v>
      </c>
      <c r="G163" s="210">
        <f t="shared" si="18"/>
        <v>94.333333333333329</v>
      </c>
      <c r="H163" s="210">
        <f t="shared" si="18"/>
        <v>9</v>
      </c>
      <c r="I163" s="210">
        <f t="shared" si="18"/>
        <v>132</v>
      </c>
      <c r="J163" s="210">
        <f t="shared" si="18"/>
        <v>217.33333333333334</v>
      </c>
      <c r="K163" s="216">
        <f t="shared" si="18"/>
        <v>48.150000000000006</v>
      </c>
      <c r="L163" s="13">
        <f t="shared" si="19"/>
        <v>1.1783268000000005</v>
      </c>
      <c r="M163" s="12">
        <f t="shared" si="20"/>
        <v>99.300022070289671</v>
      </c>
      <c r="N163" s="11">
        <v>5</v>
      </c>
      <c r="O163" s="216">
        <f t="shared" si="21"/>
        <v>4.2</v>
      </c>
      <c r="P163" s="210">
        <f t="shared" si="21"/>
        <v>677.30000000000007</v>
      </c>
      <c r="Q163" s="12">
        <f t="shared" si="15"/>
        <v>23.333333333333336</v>
      </c>
    </row>
    <row r="164" spans="1:20" s="21" customFormat="1" ht="15.75" customHeight="1" x14ac:dyDescent="0.25">
      <c r="A164" s="17">
        <v>7</v>
      </c>
      <c r="B164" s="231" t="s">
        <v>224</v>
      </c>
      <c r="C164" s="235">
        <f t="shared" si="17"/>
        <v>2.5866666666666664</v>
      </c>
      <c r="D164" s="12">
        <f t="shared" si="22"/>
        <v>95.331695331695315</v>
      </c>
      <c r="E164" s="11">
        <v>8</v>
      </c>
      <c r="F164" s="210">
        <f t="shared" si="18"/>
        <v>9</v>
      </c>
      <c r="G164" s="210">
        <f t="shared" si="18"/>
        <v>95</v>
      </c>
      <c r="H164" s="210">
        <f t="shared" si="18"/>
        <v>9</v>
      </c>
      <c r="I164" s="210">
        <f t="shared" si="18"/>
        <v>131.33333333333334</v>
      </c>
      <c r="J164" s="210">
        <f t="shared" si="18"/>
        <v>217</v>
      </c>
      <c r="K164" s="216">
        <f t="shared" si="18"/>
        <v>46.51</v>
      </c>
      <c r="L164" s="13">
        <f t="shared" si="19"/>
        <v>1.1068139733333331</v>
      </c>
      <c r="M164" s="12">
        <f t="shared" si="20"/>
        <v>93.273489137058533</v>
      </c>
      <c r="N164" s="11">
        <v>4</v>
      </c>
      <c r="O164" s="216">
        <f t="shared" si="21"/>
        <v>4.333333333333333</v>
      </c>
      <c r="P164" s="210">
        <f t="shared" si="21"/>
        <v>676.9666666666667</v>
      </c>
      <c r="Q164" s="12">
        <f t="shared" si="15"/>
        <v>21</v>
      </c>
    </row>
    <row r="165" spans="1:20" s="21" customFormat="1" ht="15.75" customHeight="1" x14ac:dyDescent="0.25">
      <c r="A165" s="17">
        <v>8</v>
      </c>
      <c r="B165" s="231" t="s">
        <v>225</v>
      </c>
      <c r="C165" s="235">
        <f t="shared" si="17"/>
        <v>2.78</v>
      </c>
      <c r="D165" s="12">
        <f t="shared" si="22"/>
        <v>102.45700245700246</v>
      </c>
      <c r="E165" s="11">
        <v>10</v>
      </c>
      <c r="F165" s="210">
        <f t="shared" si="18"/>
        <v>8.6666666666666661</v>
      </c>
      <c r="G165" s="210">
        <f t="shared" si="18"/>
        <v>92.666666666666671</v>
      </c>
      <c r="H165" s="210">
        <f t="shared" si="18"/>
        <v>9</v>
      </c>
      <c r="I165" s="210">
        <f t="shared" si="18"/>
        <v>137</v>
      </c>
      <c r="J165" s="210">
        <f t="shared" si="18"/>
        <v>217.66666666666666</v>
      </c>
      <c r="K165" s="216">
        <f t="shared" si="18"/>
        <v>47.93</v>
      </c>
      <c r="L165" s="13">
        <f t="shared" si="19"/>
        <v>1.2258576799999998</v>
      </c>
      <c r="M165" s="12">
        <f t="shared" si="20"/>
        <v>103.30554705115257</v>
      </c>
      <c r="N165" s="11">
        <v>5</v>
      </c>
      <c r="O165" s="216">
        <f t="shared" si="21"/>
        <v>4.6000000000000005</v>
      </c>
      <c r="P165" s="210">
        <f t="shared" si="21"/>
        <v>678.66666666666663</v>
      </c>
      <c r="Q165" s="12">
        <f t="shared" si="15"/>
        <v>23.666666666666664</v>
      </c>
    </row>
    <row r="166" spans="1:20" s="21" customFormat="1" ht="15.75" customHeight="1" x14ac:dyDescent="0.25">
      <c r="A166" s="17">
        <v>9</v>
      </c>
      <c r="B166" s="231" t="s">
        <v>226</v>
      </c>
      <c r="C166" s="235">
        <f t="shared" si="17"/>
        <v>3.0733333333333328</v>
      </c>
      <c r="D166" s="12">
        <f t="shared" si="22"/>
        <v>113.26781326781324</v>
      </c>
      <c r="E166" s="11">
        <v>12</v>
      </c>
      <c r="F166" s="210">
        <f t="shared" si="18"/>
        <v>8.6666666666666661</v>
      </c>
      <c r="G166" s="210">
        <f t="shared" si="18"/>
        <v>92.666666666666671</v>
      </c>
      <c r="H166" s="210">
        <f t="shared" si="18"/>
        <v>9</v>
      </c>
      <c r="I166" s="210">
        <f t="shared" si="18"/>
        <v>138.33333333333334</v>
      </c>
      <c r="J166" s="210">
        <f t="shared" si="18"/>
        <v>217.66666666666666</v>
      </c>
      <c r="K166" s="216">
        <f t="shared" si="18"/>
        <v>48.303333333333335</v>
      </c>
      <c r="L166" s="13">
        <f t="shared" si="19"/>
        <v>1.3657606488888887</v>
      </c>
      <c r="M166" s="12">
        <f t="shared" si="20"/>
        <v>115.09545787925705</v>
      </c>
      <c r="N166" s="11">
        <v>6</v>
      </c>
      <c r="O166" s="216">
        <f t="shared" si="21"/>
        <v>4.7666666666666666</v>
      </c>
      <c r="P166" s="210">
        <f t="shared" si="21"/>
        <v>676.56666666666672</v>
      </c>
      <c r="Q166" s="12">
        <f t="shared" si="15"/>
        <v>26.666666666666664</v>
      </c>
    </row>
    <row r="167" spans="1:20" s="21" customFormat="1" ht="15.75" customHeight="1" x14ac:dyDescent="0.25">
      <c r="A167" s="17">
        <v>10</v>
      </c>
      <c r="B167" s="231" t="s">
        <v>227</v>
      </c>
      <c r="C167" s="235">
        <f t="shared" si="17"/>
        <v>2.9433333333333334</v>
      </c>
      <c r="D167" s="12">
        <f t="shared" si="22"/>
        <v>108.47665847665847</v>
      </c>
      <c r="E167" s="11">
        <v>12</v>
      </c>
      <c r="F167" s="210">
        <f t="shared" si="18"/>
        <v>9</v>
      </c>
      <c r="G167" s="210">
        <f t="shared" si="18"/>
        <v>93.666666666666671</v>
      </c>
      <c r="H167" s="210">
        <f t="shared" si="18"/>
        <v>9</v>
      </c>
      <c r="I167" s="210">
        <f t="shared" si="18"/>
        <v>133.33333333333334</v>
      </c>
      <c r="J167" s="210">
        <f t="shared" si="18"/>
        <v>218</v>
      </c>
      <c r="K167" s="216">
        <f t="shared" si="18"/>
        <v>47.543333333333329</v>
      </c>
      <c r="L167" s="13">
        <f t="shared" si="19"/>
        <v>1.2874100755555553</v>
      </c>
      <c r="M167" s="12">
        <f t="shared" si="20"/>
        <v>108.49269397605138</v>
      </c>
      <c r="N167" s="11">
        <v>6</v>
      </c>
      <c r="O167" s="216">
        <f t="shared" si="21"/>
        <v>4.5333333333333332</v>
      </c>
      <c r="P167" s="210">
        <f t="shared" si="21"/>
        <v>674.36666666666667</v>
      </c>
      <c r="Q167" s="12">
        <f t="shared" si="15"/>
        <v>27</v>
      </c>
    </row>
    <row r="168" spans="1:20" s="21" customFormat="1" ht="15.75" customHeight="1" x14ac:dyDescent="0.25">
      <c r="A168" s="17">
        <v>11</v>
      </c>
      <c r="B168" s="231" t="s">
        <v>228</v>
      </c>
      <c r="C168" s="235">
        <f t="shared" si="17"/>
        <v>2.6133333333333333</v>
      </c>
      <c r="D168" s="12">
        <f t="shared" si="22"/>
        <v>96.31449631449631</v>
      </c>
      <c r="E168" s="11">
        <v>10</v>
      </c>
      <c r="F168" s="210">
        <f t="shared" si="18"/>
        <v>8.6666666666666661</v>
      </c>
      <c r="G168" s="210">
        <f t="shared" si="18"/>
        <v>95.666666666666671</v>
      </c>
      <c r="H168" s="210">
        <f t="shared" si="18"/>
        <v>9</v>
      </c>
      <c r="I168" s="210">
        <f t="shared" si="18"/>
        <v>128</v>
      </c>
      <c r="J168" s="210">
        <f t="shared" si="18"/>
        <v>217.33333333333334</v>
      </c>
      <c r="K168" s="216">
        <f t="shared" si="18"/>
        <v>46.99666666666667</v>
      </c>
      <c r="L168" s="13">
        <f t="shared" si="19"/>
        <v>1.129925191111111</v>
      </c>
      <c r="M168" s="12">
        <f t="shared" si="20"/>
        <v>95.221118975745583</v>
      </c>
      <c r="N168" s="11">
        <v>4</v>
      </c>
      <c r="O168" s="216">
        <f t="shared" si="21"/>
        <v>4.666666666666667</v>
      </c>
      <c r="P168" s="210">
        <f t="shared" si="21"/>
        <v>675.43333333333328</v>
      </c>
      <c r="Q168" s="12">
        <f t="shared" si="15"/>
        <v>22.666666666666664</v>
      </c>
    </row>
    <row r="169" spans="1:20" s="21" customFormat="1" ht="15.75" customHeight="1" x14ac:dyDescent="0.25">
      <c r="A169" s="17">
        <v>12</v>
      </c>
      <c r="B169" s="231" t="s">
        <v>229</v>
      </c>
      <c r="C169" s="235">
        <f t="shared" si="17"/>
        <v>2.6066666666666669</v>
      </c>
      <c r="D169" s="12">
        <f t="shared" si="22"/>
        <v>96.068796068796075</v>
      </c>
      <c r="E169" s="11">
        <v>10</v>
      </c>
      <c r="F169" s="210">
        <f t="shared" si="18"/>
        <v>9</v>
      </c>
      <c r="G169" s="210">
        <f t="shared" si="18"/>
        <v>96</v>
      </c>
      <c r="H169" s="210">
        <f t="shared" si="18"/>
        <v>9</v>
      </c>
      <c r="I169" s="210">
        <f t="shared" si="18"/>
        <v>138</v>
      </c>
      <c r="J169" s="210">
        <f t="shared" si="18"/>
        <v>217.33333333333334</v>
      </c>
      <c r="K169" s="216">
        <f t="shared" si="18"/>
        <v>45.9</v>
      </c>
      <c r="L169" s="13">
        <f t="shared" si="19"/>
        <v>1.1007431999999999</v>
      </c>
      <c r="M169" s="12">
        <f t="shared" si="20"/>
        <v>92.761892586777478</v>
      </c>
      <c r="N169" s="11">
        <v>4</v>
      </c>
      <c r="O169" s="216">
        <f t="shared" si="21"/>
        <v>4.2333333333333334</v>
      </c>
      <c r="P169" s="210">
        <f t="shared" si="21"/>
        <v>672.33333333333337</v>
      </c>
      <c r="Q169" s="12">
        <f t="shared" si="15"/>
        <v>23</v>
      </c>
    </row>
    <row r="170" spans="1:20" s="21" customFormat="1" ht="15.75" customHeight="1" x14ac:dyDescent="0.25">
      <c r="A170" s="17">
        <v>13</v>
      </c>
      <c r="B170" s="231" t="s">
        <v>230</v>
      </c>
      <c r="C170" s="235">
        <f t="shared" si="17"/>
        <v>3.06</v>
      </c>
      <c r="D170" s="12">
        <f t="shared" si="22"/>
        <v>112.77641277641277</v>
      </c>
      <c r="E170" s="11">
        <v>12</v>
      </c>
      <c r="F170" s="210">
        <f t="shared" ref="F170:K179" si="23">(F24+F72+F119)/3</f>
        <v>9</v>
      </c>
      <c r="G170" s="210">
        <f t="shared" si="23"/>
        <v>95.333333333333329</v>
      </c>
      <c r="H170" s="210">
        <f t="shared" si="23"/>
        <v>9</v>
      </c>
      <c r="I170" s="210">
        <f t="shared" si="23"/>
        <v>136</v>
      </c>
      <c r="J170" s="210">
        <f t="shared" si="23"/>
        <v>217</v>
      </c>
      <c r="K170" s="216">
        <f t="shared" si="23"/>
        <v>48.096666666666671</v>
      </c>
      <c r="L170" s="13">
        <f t="shared" si="19"/>
        <v>1.3540173600000001</v>
      </c>
      <c r="M170" s="12">
        <f t="shared" si="20"/>
        <v>114.10582678044436</v>
      </c>
      <c r="N170" s="11">
        <v>6</v>
      </c>
      <c r="O170" s="216">
        <f t="shared" si="21"/>
        <v>4.9333333333333327</v>
      </c>
      <c r="P170" s="210">
        <f t="shared" si="21"/>
        <v>681.0333333333333</v>
      </c>
      <c r="Q170" s="12">
        <f t="shared" si="15"/>
        <v>27</v>
      </c>
    </row>
    <row r="171" spans="1:20" s="21" customFormat="1" ht="15.75" customHeight="1" x14ac:dyDescent="0.25">
      <c r="A171" s="17">
        <v>14</v>
      </c>
      <c r="B171" s="231" t="s">
        <v>231</v>
      </c>
      <c r="C171" s="235">
        <f t="shared" si="17"/>
        <v>2.8833333333333329</v>
      </c>
      <c r="D171" s="12">
        <f t="shared" si="22"/>
        <v>106.26535626535623</v>
      </c>
      <c r="E171" s="11">
        <v>12</v>
      </c>
      <c r="F171" s="210">
        <f t="shared" si="23"/>
        <v>8.6666666666666661</v>
      </c>
      <c r="G171" s="210">
        <f t="shared" si="23"/>
        <v>92.666666666666671</v>
      </c>
      <c r="H171" s="210">
        <f t="shared" si="23"/>
        <v>9</v>
      </c>
      <c r="I171" s="210">
        <f t="shared" si="23"/>
        <v>122</v>
      </c>
      <c r="J171" s="210">
        <f t="shared" si="23"/>
        <v>217.33333333333334</v>
      </c>
      <c r="K171" s="216">
        <f t="shared" si="23"/>
        <v>47.733333333333327</v>
      </c>
      <c r="L171" s="13">
        <f t="shared" si="19"/>
        <v>1.2662062222222221</v>
      </c>
      <c r="M171" s="12">
        <f t="shared" si="20"/>
        <v>106.7058016606299</v>
      </c>
      <c r="N171" s="11">
        <v>6</v>
      </c>
      <c r="O171" s="216">
        <f t="shared" si="21"/>
        <v>4.5666666666666664</v>
      </c>
      <c r="P171" s="210">
        <f t="shared" si="21"/>
        <v>687.19999999999993</v>
      </c>
      <c r="Q171" s="12">
        <f t="shared" si="15"/>
        <v>26.666666666666664</v>
      </c>
    </row>
    <row r="172" spans="1:20" s="21" customFormat="1" ht="15.75" customHeight="1" x14ac:dyDescent="0.25">
      <c r="A172" s="17">
        <v>15</v>
      </c>
      <c r="B172" s="231" t="s">
        <v>232</v>
      </c>
      <c r="C172" s="235">
        <f t="shared" si="17"/>
        <v>2.956666666666667</v>
      </c>
      <c r="D172" s="12">
        <f t="shared" si="22"/>
        <v>108.96805896805897</v>
      </c>
      <c r="E172" s="11">
        <v>12</v>
      </c>
      <c r="F172" s="210">
        <f t="shared" si="23"/>
        <v>8.6666666666666661</v>
      </c>
      <c r="G172" s="210">
        <f t="shared" si="23"/>
        <v>92.333333333333329</v>
      </c>
      <c r="H172" s="210">
        <f t="shared" si="23"/>
        <v>9</v>
      </c>
      <c r="I172" s="210">
        <f t="shared" si="23"/>
        <v>119.66666666666667</v>
      </c>
      <c r="J172" s="210">
        <f t="shared" si="23"/>
        <v>217.66666666666666</v>
      </c>
      <c r="K172" s="216">
        <f t="shared" si="23"/>
        <v>48.806666666666672</v>
      </c>
      <c r="L172" s="13">
        <f t="shared" si="19"/>
        <v>1.3276064088888893</v>
      </c>
      <c r="M172" s="12">
        <f t="shared" si="20"/>
        <v>111.88012162952135</v>
      </c>
      <c r="N172" s="11">
        <v>6</v>
      </c>
      <c r="O172" s="216">
        <f t="shared" si="21"/>
        <v>4.5</v>
      </c>
      <c r="P172" s="210">
        <f t="shared" si="21"/>
        <v>687.83333333333337</v>
      </c>
      <c r="Q172" s="12">
        <f t="shared" si="15"/>
        <v>26.666666666666664</v>
      </c>
    </row>
    <row r="173" spans="1:20" s="21" customFormat="1" ht="15.75" customHeight="1" x14ac:dyDescent="0.25">
      <c r="A173" s="17">
        <v>16</v>
      </c>
      <c r="B173" s="231" t="s">
        <v>233</v>
      </c>
      <c r="C173" s="235">
        <f t="shared" si="17"/>
        <v>3.1066666666666669</v>
      </c>
      <c r="D173" s="12">
        <f t="shared" si="22"/>
        <v>114.4963144963145</v>
      </c>
      <c r="E173" s="11">
        <v>12</v>
      </c>
      <c r="F173" s="210">
        <f t="shared" si="23"/>
        <v>9</v>
      </c>
      <c r="G173" s="210">
        <f t="shared" si="23"/>
        <v>96</v>
      </c>
      <c r="H173" s="210">
        <f t="shared" si="23"/>
        <v>9</v>
      </c>
      <c r="I173" s="210">
        <f t="shared" si="23"/>
        <v>127.66666666666667</v>
      </c>
      <c r="J173" s="210">
        <f t="shared" si="23"/>
        <v>218</v>
      </c>
      <c r="K173" s="216">
        <f t="shared" si="23"/>
        <v>48.166666666666664</v>
      </c>
      <c r="L173" s="13">
        <f t="shared" si="19"/>
        <v>1.3766675555555554</v>
      </c>
      <c r="M173" s="12">
        <f t="shared" si="20"/>
        <v>116.01460532860523</v>
      </c>
      <c r="N173" s="11">
        <v>7</v>
      </c>
      <c r="O173" s="216">
        <f t="shared" si="21"/>
        <v>4.5666666666666664</v>
      </c>
      <c r="P173" s="210">
        <f t="shared" si="21"/>
        <v>681.06666666666672</v>
      </c>
      <c r="Q173" s="12">
        <f t="shared" si="15"/>
        <v>28</v>
      </c>
    </row>
    <row r="174" spans="1:20" s="21" customFormat="1" ht="15.75" customHeight="1" x14ac:dyDescent="0.25">
      <c r="A174" s="17">
        <v>17</v>
      </c>
      <c r="B174" s="231" t="s">
        <v>234</v>
      </c>
      <c r="C174" s="235">
        <f t="shared" si="17"/>
        <v>2.5066666666666668</v>
      </c>
      <c r="D174" s="12">
        <f t="shared" si="22"/>
        <v>92.383292383292385</v>
      </c>
      <c r="E174" s="11">
        <v>8</v>
      </c>
      <c r="F174" s="210">
        <f t="shared" si="23"/>
        <v>8.6666666666666661</v>
      </c>
      <c r="G174" s="210">
        <f t="shared" si="23"/>
        <v>94</v>
      </c>
      <c r="H174" s="210">
        <f t="shared" si="23"/>
        <v>9</v>
      </c>
      <c r="I174" s="210">
        <f t="shared" si="23"/>
        <v>124.66666666666667</v>
      </c>
      <c r="J174" s="210">
        <f t="shared" si="23"/>
        <v>218</v>
      </c>
      <c r="K174" s="216">
        <f t="shared" si="23"/>
        <v>47.816666666666663</v>
      </c>
      <c r="L174" s="13">
        <f t="shared" si="19"/>
        <v>1.1027160888888887</v>
      </c>
      <c r="M174" s="12">
        <f t="shared" si="20"/>
        <v>92.928151989694314</v>
      </c>
      <c r="N174" s="11">
        <v>4</v>
      </c>
      <c r="O174" s="216">
        <f t="shared" si="21"/>
        <v>4.5</v>
      </c>
      <c r="P174" s="210">
        <f t="shared" si="21"/>
        <v>682.4</v>
      </c>
      <c r="Q174" s="12">
        <f t="shared" si="15"/>
        <v>20.666666666666664</v>
      </c>
    </row>
    <row r="175" spans="1:20" s="21" customFormat="1" ht="15.75" customHeight="1" x14ac:dyDescent="0.25">
      <c r="A175" s="17">
        <v>18</v>
      </c>
      <c r="B175" s="231" t="s">
        <v>235</v>
      </c>
      <c r="C175" s="235">
        <f t="shared" si="17"/>
        <v>2.9733333333333332</v>
      </c>
      <c r="D175" s="12">
        <f t="shared" si="22"/>
        <v>109.58230958230958</v>
      </c>
      <c r="E175" s="11">
        <v>12</v>
      </c>
      <c r="F175" s="210">
        <f t="shared" si="23"/>
        <v>8.6666666666666661</v>
      </c>
      <c r="G175" s="210">
        <f t="shared" si="23"/>
        <v>94.333333333333329</v>
      </c>
      <c r="H175" s="210">
        <f t="shared" si="23"/>
        <v>9</v>
      </c>
      <c r="I175" s="210">
        <f t="shared" si="23"/>
        <v>123.33333333333333</v>
      </c>
      <c r="J175" s="210">
        <f t="shared" si="23"/>
        <v>217.66666666666666</v>
      </c>
      <c r="K175" s="216">
        <f t="shared" si="23"/>
        <v>48.313333333333333</v>
      </c>
      <c r="L175" s="13">
        <f t="shared" si="19"/>
        <v>1.3215951288888885</v>
      </c>
      <c r="M175" s="12">
        <f t="shared" si="20"/>
        <v>111.37353870475823</v>
      </c>
      <c r="N175" s="11">
        <v>6</v>
      </c>
      <c r="O175" s="216">
        <f t="shared" si="21"/>
        <v>4.3999999999999995</v>
      </c>
      <c r="P175" s="210">
        <f t="shared" si="21"/>
        <v>685.43333333333339</v>
      </c>
      <c r="Q175" s="12">
        <f t="shared" si="15"/>
        <v>26.666666666666664</v>
      </c>
    </row>
    <row r="176" spans="1:20" s="104" customFormat="1" ht="15.75" customHeight="1" x14ac:dyDescent="0.25">
      <c r="A176" s="221">
        <v>19</v>
      </c>
      <c r="B176" s="42" t="s">
        <v>236</v>
      </c>
      <c r="C176" s="235">
        <f t="shared" si="17"/>
        <v>2.7166666666666668</v>
      </c>
      <c r="D176" s="213">
        <f t="shared" si="22"/>
        <v>100.12285012285012</v>
      </c>
      <c r="E176" s="211">
        <v>12</v>
      </c>
      <c r="F176" s="215">
        <f t="shared" si="23"/>
        <v>9</v>
      </c>
      <c r="G176" s="215">
        <f t="shared" si="23"/>
        <v>99</v>
      </c>
      <c r="H176" s="215">
        <f t="shared" si="23"/>
        <v>9</v>
      </c>
      <c r="I176" s="215">
        <f t="shared" si="23"/>
        <v>123.66666666666667</v>
      </c>
      <c r="J176" s="215">
        <f t="shared" si="23"/>
        <v>217</v>
      </c>
      <c r="K176" s="218">
        <f t="shared" si="23"/>
        <v>48.436666666666667</v>
      </c>
      <c r="L176" s="222">
        <f t="shared" si="19"/>
        <v>1.2105937555555557</v>
      </c>
      <c r="M176" s="213">
        <f t="shared" si="20"/>
        <v>102.01922475566329</v>
      </c>
      <c r="N176" s="211">
        <v>5</v>
      </c>
      <c r="O176" s="218">
        <f t="shared" si="21"/>
        <v>4.4666666666666677</v>
      </c>
      <c r="P176" s="215">
        <f t="shared" si="21"/>
        <v>677.30000000000007</v>
      </c>
      <c r="Q176" s="214">
        <f t="shared" si="15"/>
        <v>26</v>
      </c>
      <c r="R176" s="228"/>
      <c r="S176" s="228"/>
      <c r="T176" s="228"/>
    </row>
    <row r="177" spans="1:20" s="21" customFormat="1" ht="15.75" customHeight="1" x14ac:dyDescent="0.25">
      <c r="A177" s="17">
        <v>20</v>
      </c>
      <c r="B177" s="229" t="s">
        <v>237</v>
      </c>
      <c r="C177" s="235">
        <f t="shared" si="17"/>
        <v>2.8333333333333335</v>
      </c>
      <c r="D177" s="213">
        <f t="shared" si="22"/>
        <v>104.42260442260444</v>
      </c>
      <c r="E177" s="211">
        <v>10</v>
      </c>
      <c r="F177" s="215">
        <f t="shared" si="23"/>
        <v>8.6666666666666661</v>
      </c>
      <c r="G177" s="215">
        <f t="shared" si="23"/>
        <v>94.666666666666671</v>
      </c>
      <c r="H177" s="215">
        <f t="shared" si="23"/>
        <v>9</v>
      </c>
      <c r="I177" s="215">
        <f t="shared" si="23"/>
        <v>128</v>
      </c>
      <c r="J177" s="215">
        <f t="shared" si="23"/>
        <v>217.33333333333334</v>
      </c>
      <c r="K177" s="218">
        <f t="shared" si="23"/>
        <v>47.513333333333328</v>
      </c>
      <c r="L177" s="222">
        <f t="shared" si="19"/>
        <v>1.2385142222222223</v>
      </c>
      <c r="M177" s="213">
        <f t="shared" si="20"/>
        <v>104.37213988600979</v>
      </c>
      <c r="N177" s="211">
        <v>5</v>
      </c>
      <c r="O177" s="218">
        <f t="shared" si="21"/>
        <v>4.2666666666666666</v>
      </c>
      <c r="P177" s="215">
        <f t="shared" si="21"/>
        <v>689.80000000000007</v>
      </c>
      <c r="Q177" s="213">
        <f t="shared" si="15"/>
        <v>23.666666666666664</v>
      </c>
      <c r="R177" s="228"/>
      <c r="S177" s="228"/>
      <c r="T177" s="228"/>
    </row>
    <row r="178" spans="1:20" s="21" customFormat="1" ht="15.75" customHeight="1" x14ac:dyDescent="0.25">
      <c r="A178" s="17">
        <v>21</v>
      </c>
      <c r="B178" s="229" t="s">
        <v>238</v>
      </c>
      <c r="C178" s="235">
        <f t="shared" si="17"/>
        <v>2.6833333333333336</v>
      </c>
      <c r="D178" s="213">
        <f t="shared" si="22"/>
        <v>98.894348894348909</v>
      </c>
      <c r="E178" s="211">
        <v>10</v>
      </c>
      <c r="F178" s="215">
        <f t="shared" si="23"/>
        <v>9</v>
      </c>
      <c r="G178" s="215">
        <f t="shared" si="23"/>
        <v>96</v>
      </c>
      <c r="H178" s="215">
        <f t="shared" si="23"/>
        <v>9</v>
      </c>
      <c r="I178" s="215">
        <f t="shared" si="23"/>
        <v>119.33333333333333</v>
      </c>
      <c r="J178" s="215">
        <f t="shared" si="23"/>
        <v>217</v>
      </c>
      <c r="K178" s="218">
        <f t="shared" si="23"/>
        <v>47.640000000000008</v>
      </c>
      <c r="L178" s="222">
        <f t="shared" si="19"/>
        <v>1.1760728000000003</v>
      </c>
      <c r="M178" s="213">
        <f t="shared" si="20"/>
        <v>99.1100728560764</v>
      </c>
      <c r="N178" s="211">
        <v>5</v>
      </c>
      <c r="O178" s="218">
        <f t="shared" si="21"/>
        <v>4.5333333333333341</v>
      </c>
      <c r="P178" s="215">
        <f t="shared" si="21"/>
        <v>669.4</v>
      </c>
      <c r="Q178" s="213">
        <f t="shared" si="15"/>
        <v>24</v>
      </c>
      <c r="R178" s="228"/>
      <c r="S178" s="228"/>
      <c r="T178" s="228"/>
    </row>
    <row r="179" spans="1:20" s="21" customFormat="1" ht="15.75" customHeight="1" x14ac:dyDescent="0.25">
      <c r="A179" s="17">
        <v>22</v>
      </c>
      <c r="B179" s="229" t="s">
        <v>239</v>
      </c>
      <c r="C179" s="235">
        <f t="shared" si="17"/>
        <v>2.82</v>
      </c>
      <c r="D179" s="213">
        <f t="shared" si="22"/>
        <v>103.93120393120392</v>
      </c>
      <c r="E179" s="211">
        <v>10</v>
      </c>
      <c r="F179" s="215">
        <f t="shared" si="23"/>
        <v>9</v>
      </c>
      <c r="G179" s="215">
        <f t="shared" si="23"/>
        <v>95.333333333333329</v>
      </c>
      <c r="H179" s="215">
        <f t="shared" si="23"/>
        <v>9</v>
      </c>
      <c r="I179" s="215">
        <f t="shared" si="23"/>
        <v>132.33333333333334</v>
      </c>
      <c r="J179" s="215">
        <f t="shared" si="23"/>
        <v>217</v>
      </c>
      <c r="K179" s="218">
        <f t="shared" si="23"/>
        <v>47.876666666666665</v>
      </c>
      <c r="L179" s="222">
        <f t="shared" si="19"/>
        <v>1.24211224</v>
      </c>
      <c r="M179" s="213">
        <f t="shared" si="20"/>
        <v>104.67535224165054</v>
      </c>
      <c r="N179" s="211">
        <v>5</v>
      </c>
      <c r="O179" s="218">
        <f t="shared" si="21"/>
        <v>4.7</v>
      </c>
      <c r="P179" s="215">
        <f t="shared" si="21"/>
        <v>685</v>
      </c>
      <c r="Q179" s="213">
        <f t="shared" si="15"/>
        <v>24</v>
      </c>
      <c r="R179" s="228"/>
      <c r="S179" s="228"/>
      <c r="T179" s="228"/>
    </row>
    <row r="180" spans="1:20" s="21" customFormat="1" ht="15.75" customHeight="1" x14ac:dyDescent="0.25">
      <c r="A180" s="17">
        <v>23</v>
      </c>
      <c r="B180" s="229" t="s">
        <v>687</v>
      </c>
      <c r="C180" s="235">
        <f t="shared" si="17"/>
        <v>3.1966666666666668</v>
      </c>
      <c r="D180" s="213">
        <f t="shared" si="22"/>
        <v>117.81326781326781</v>
      </c>
      <c r="E180" s="211">
        <v>14</v>
      </c>
      <c r="F180" s="215">
        <f t="shared" ref="F180:K189" si="24">(F34+F82+F129)/3</f>
        <v>8.6666666666666661</v>
      </c>
      <c r="G180" s="215">
        <f t="shared" si="24"/>
        <v>93.666666666666671</v>
      </c>
      <c r="H180" s="215">
        <f t="shared" si="24"/>
        <v>9</v>
      </c>
      <c r="I180" s="215">
        <f t="shared" si="24"/>
        <v>131.33333333333334</v>
      </c>
      <c r="J180" s="215">
        <f t="shared" si="24"/>
        <v>217.66666666666666</v>
      </c>
      <c r="K180" s="218">
        <f t="shared" si="24"/>
        <v>46.926666666666669</v>
      </c>
      <c r="L180" s="222">
        <f t="shared" si="19"/>
        <v>1.3800819822222223</v>
      </c>
      <c r="M180" s="213">
        <f t="shared" si="20"/>
        <v>116.30234608385021</v>
      </c>
      <c r="N180" s="211">
        <v>7</v>
      </c>
      <c r="O180" s="218">
        <f t="shared" ref="O180:P199" si="25">(O34+O82+O129)/3</f>
        <v>4.5333333333333341</v>
      </c>
      <c r="P180" s="215">
        <f t="shared" si="25"/>
        <v>683.16666666666663</v>
      </c>
      <c r="Q180" s="213">
        <f t="shared" si="15"/>
        <v>29.666666666666664</v>
      </c>
      <c r="R180" s="228"/>
      <c r="S180" s="228"/>
      <c r="T180" s="228"/>
    </row>
    <row r="181" spans="1:20" s="104" customFormat="1" ht="15.75" customHeight="1" x14ac:dyDescent="0.25">
      <c r="A181" s="221">
        <v>24</v>
      </c>
      <c r="B181" s="24" t="s">
        <v>240</v>
      </c>
      <c r="C181" s="235">
        <f t="shared" si="17"/>
        <v>2.8466666666666662</v>
      </c>
      <c r="D181" s="213">
        <f t="shared" si="22"/>
        <v>104.91400491400489</v>
      </c>
      <c r="E181" s="211">
        <v>10</v>
      </c>
      <c r="F181" s="215">
        <f t="shared" si="24"/>
        <v>8.6666666666666661</v>
      </c>
      <c r="G181" s="215">
        <f t="shared" si="24"/>
        <v>93</v>
      </c>
      <c r="H181" s="215">
        <f t="shared" si="24"/>
        <v>9</v>
      </c>
      <c r="I181" s="215">
        <f t="shared" si="24"/>
        <v>132</v>
      </c>
      <c r="J181" s="215">
        <f t="shared" si="24"/>
        <v>217.66666666666666</v>
      </c>
      <c r="K181" s="218">
        <f t="shared" si="24"/>
        <v>46.410000000000004</v>
      </c>
      <c r="L181" s="222">
        <f t="shared" si="19"/>
        <v>1.21544696</v>
      </c>
      <c r="M181" s="213">
        <f t="shared" si="20"/>
        <v>102.42821427236184</v>
      </c>
      <c r="N181" s="211">
        <v>5</v>
      </c>
      <c r="O181" s="218">
        <f t="shared" si="25"/>
        <v>4.333333333333333</v>
      </c>
      <c r="P181" s="215">
        <f t="shared" si="25"/>
        <v>689.86666666666667</v>
      </c>
      <c r="Q181" s="213">
        <f t="shared" si="15"/>
        <v>23.666666666666664</v>
      </c>
      <c r="R181" s="228"/>
      <c r="S181" s="228"/>
      <c r="T181" s="228"/>
    </row>
    <row r="182" spans="1:20" s="104" customFormat="1" ht="15.75" customHeight="1" x14ac:dyDescent="0.25">
      <c r="A182" s="221">
        <v>25</v>
      </c>
      <c r="B182" s="24" t="s">
        <v>241</v>
      </c>
      <c r="C182" s="235">
        <f t="shared" si="17"/>
        <v>2.8933333333333331</v>
      </c>
      <c r="D182" s="213">
        <f t="shared" si="22"/>
        <v>106.63390663390662</v>
      </c>
      <c r="E182" s="211">
        <v>12</v>
      </c>
      <c r="F182" s="215">
        <f t="shared" si="24"/>
        <v>8.3333333333333339</v>
      </c>
      <c r="G182" s="215">
        <f t="shared" si="24"/>
        <v>91</v>
      </c>
      <c r="H182" s="215">
        <f t="shared" si="24"/>
        <v>9</v>
      </c>
      <c r="I182" s="215">
        <f t="shared" si="24"/>
        <v>131</v>
      </c>
      <c r="J182" s="215">
        <f t="shared" si="24"/>
        <v>218</v>
      </c>
      <c r="K182" s="218">
        <f t="shared" si="24"/>
        <v>46.963333333333331</v>
      </c>
      <c r="L182" s="222">
        <f t="shared" si="19"/>
        <v>1.2501013155555554</v>
      </c>
      <c r="M182" s="213">
        <f t="shared" si="20"/>
        <v>105.34860806421848</v>
      </c>
      <c r="N182" s="211">
        <v>5</v>
      </c>
      <c r="O182" s="218">
        <f t="shared" si="25"/>
        <v>4.9000000000000004</v>
      </c>
      <c r="P182" s="215">
        <f t="shared" si="25"/>
        <v>690.4666666666667</v>
      </c>
      <c r="Q182" s="213">
        <f t="shared" si="15"/>
        <v>25.333333333333336</v>
      </c>
      <c r="R182" s="228"/>
      <c r="S182" s="228"/>
      <c r="T182" s="228"/>
    </row>
    <row r="183" spans="1:20" s="104" customFormat="1" ht="15.75" customHeight="1" x14ac:dyDescent="0.25">
      <c r="A183" s="221">
        <v>26</v>
      </c>
      <c r="B183" s="24" t="s">
        <v>242</v>
      </c>
      <c r="C183" s="235">
        <f t="shared" si="17"/>
        <v>3.0366666666666666</v>
      </c>
      <c r="D183" s="213">
        <f t="shared" si="22"/>
        <v>111.91646191646193</v>
      </c>
      <c r="E183" s="211">
        <v>12</v>
      </c>
      <c r="F183" s="215">
        <f t="shared" si="24"/>
        <v>8.6666666666666661</v>
      </c>
      <c r="G183" s="215">
        <f t="shared" si="24"/>
        <v>93</v>
      </c>
      <c r="H183" s="215">
        <f t="shared" si="24"/>
        <v>9</v>
      </c>
      <c r="I183" s="215">
        <f t="shared" si="24"/>
        <v>128.66666666666666</v>
      </c>
      <c r="J183" s="215">
        <f t="shared" si="24"/>
        <v>218</v>
      </c>
      <c r="K183" s="218">
        <f t="shared" si="24"/>
        <v>47.726666666666667</v>
      </c>
      <c r="L183" s="222">
        <f t="shared" si="19"/>
        <v>1.3333557955555557</v>
      </c>
      <c r="M183" s="213">
        <f t="shared" si="20"/>
        <v>112.36463426463294</v>
      </c>
      <c r="N183" s="211">
        <v>6</v>
      </c>
      <c r="O183" s="218">
        <f t="shared" si="25"/>
        <v>4.5666666666666664</v>
      </c>
      <c r="P183" s="215">
        <f t="shared" si="25"/>
        <v>688.4</v>
      </c>
      <c r="Q183" s="213">
        <f t="shared" si="15"/>
        <v>26.666666666666664</v>
      </c>
      <c r="R183" s="228"/>
      <c r="S183" s="228"/>
      <c r="T183" s="228"/>
    </row>
    <row r="184" spans="1:20" s="104" customFormat="1" ht="15.75" customHeight="1" x14ac:dyDescent="0.25">
      <c r="A184" s="221">
        <v>27</v>
      </c>
      <c r="B184" s="24" t="s">
        <v>243</v>
      </c>
      <c r="C184" s="235">
        <f t="shared" si="17"/>
        <v>2.9033333333333338</v>
      </c>
      <c r="D184" s="213">
        <f t="shared" si="22"/>
        <v>107.00245700245702</v>
      </c>
      <c r="E184" s="211">
        <v>12</v>
      </c>
      <c r="F184" s="215">
        <f t="shared" si="24"/>
        <v>9</v>
      </c>
      <c r="G184" s="215">
        <f t="shared" si="24"/>
        <v>96.666666666666671</v>
      </c>
      <c r="H184" s="215">
        <f t="shared" si="24"/>
        <v>9</v>
      </c>
      <c r="I184" s="215">
        <f t="shared" si="24"/>
        <v>131</v>
      </c>
      <c r="J184" s="215">
        <f t="shared" si="24"/>
        <v>218</v>
      </c>
      <c r="K184" s="218">
        <f t="shared" si="24"/>
        <v>47.37</v>
      </c>
      <c r="L184" s="222">
        <f t="shared" si="19"/>
        <v>1.2652842800000001</v>
      </c>
      <c r="M184" s="213">
        <f t="shared" si="20"/>
        <v>106.62810769405445</v>
      </c>
      <c r="N184" s="211">
        <v>6</v>
      </c>
      <c r="O184" s="218">
        <f t="shared" si="25"/>
        <v>4.7</v>
      </c>
      <c r="P184" s="215">
        <f t="shared" si="25"/>
        <v>688.06666666666661</v>
      </c>
      <c r="Q184" s="213">
        <f t="shared" si="15"/>
        <v>27</v>
      </c>
      <c r="R184" s="228"/>
      <c r="S184" s="228"/>
      <c r="T184" s="228"/>
    </row>
    <row r="185" spans="1:20" s="104" customFormat="1" ht="15.75" customHeight="1" x14ac:dyDescent="0.25">
      <c r="A185" s="221">
        <v>28</v>
      </c>
      <c r="B185" s="219" t="s">
        <v>244</v>
      </c>
      <c r="C185" s="235">
        <f t="shared" si="17"/>
        <v>3.0166666666666671</v>
      </c>
      <c r="D185" s="213">
        <f t="shared" si="22"/>
        <v>111.17936117936118</v>
      </c>
      <c r="E185" s="211">
        <v>12</v>
      </c>
      <c r="F185" s="215">
        <f t="shared" si="24"/>
        <v>9</v>
      </c>
      <c r="G185" s="215">
        <f t="shared" si="24"/>
        <v>93</v>
      </c>
      <c r="H185" s="215">
        <f t="shared" si="24"/>
        <v>9</v>
      </c>
      <c r="I185" s="215">
        <f t="shared" si="24"/>
        <v>129.33333333333334</v>
      </c>
      <c r="J185" s="215">
        <f t="shared" si="24"/>
        <v>218</v>
      </c>
      <c r="K185" s="218">
        <f t="shared" si="24"/>
        <v>46.870000000000005</v>
      </c>
      <c r="L185" s="222">
        <f t="shared" si="19"/>
        <v>1.3007987333333335</v>
      </c>
      <c r="M185" s="213">
        <f t="shared" si="20"/>
        <v>109.62098369400138</v>
      </c>
      <c r="N185" s="211">
        <v>6</v>
      </c>
      <c r="O185" s="218">
        <f t="shared" si="25"/>
        <v>4.5333333333333332</v>
      </c>
      <c r="P185" s="215">
        <f t="shared" si="25"/>
        <v>686.30000000000007</v>
      </c>
      <c r="Q185" s="213">
        <f t="shared" si="15"/>
        <v>27</v>
      </c>
      <c r="R185" s="228"/>
      <c r="S185" s="228"/>
      <c r="T185" s="228"/>
    </row>
    <row r="186" spans="1:20" s="104" customFormat="1" ht="15.75" customHeight="1" x14ac:dyDescent="0.25">
      <c r="A186" s="221">
        <v>29</v>
      </c>
      <c r="B186" s="219" t="s">
        <v>245</v>
      </c>
      <c r="C186" s="235">
        <f t="shared" si="17"/>
        <v>3.0133333333333332</v>
      </c>
      <c r="D186" s="213">
        <f t="shared" si="22"/>
        <v>111.05651105651104</v>
      </c>
      <c r="E186" s="211">
        <v>12</v>
      </c>
      <c r="F186" s="215">
        <f t="shared" si="24"/>
        <v>8.6666666666666661</v>
      </c>
      <c r="G186" s="215">
        <f t="shared" si="24"/>
        <v>91.666666666666671</v>
      </c>
      <c r="H186" s="215">
        <f t="shared" si="24"/>
        <v>9</v>
      </c>
      <c r="I186" s="215">
        <f t="shared" si="24"/>
        <v>127</v>
      </c>
      <c r="J186" s="215">
        <f t="shared" si="24"/>
        <v>217.66666666666666</v>
      </c>
      <c r="K186" s="218">
        <f t="shared" si="24"/>
        <v>47.77</v>
      </c>
      <c r="L186" s="222">
        <f t="shared" si="19"/>
        <v>1.3243117866666665</v>
      </c>
      <c r="M186" s="213">
        <f t="shared" si="20"/>
        <v>111.60247704112705</v>
      </c>
      <c r="N186" s="211">
        <v>6</v>
      </c>
      <c r="O186" s="218">
        <f t="shared" si="25"/>
        <v>4.7</v>
      </c>
      <c r="P186" s="215">
        <f t="shared" si="25"/>
        <v>687.66666666666663</v>
      </c>
      <c r="Q186" s="213">
        <f t="shared" si="15"/>
        <v>26.666666666666664</v>
      </c>
      <c r="R186" s="228"/>
      <c r="S186" s="228"/>
      <c r="T186" s="228"/>
    </row>
    <row r="187" spans="1:20" s="104" customFormat="1" ht="15.75" customHeight="1" x14ac:dyDescent="0.25">
      <c r="A187" s="221">
        <v>30</v>
      </c>
      <c r="B187" s="219" t="s">
        <v>246</v>
      </c>
      <c r="C187" s="235">
        <f t="shared" si="17"/>
        <v>3.1266666666666665</v>
      </c>
      <c r="D187" s="213">
        <f t="shared" si="22"/>
        <v>115.23341523341522</v>
      </c>
      <c r="E187" s="211">
        <v>12</v>
      </c>
      <c r="F187" s="215">
        <f t="shared" si="24"/>
        <v>8.6666666666666661</v>
      </c>
      <c r="G187" s="215">
        <f t="shared" si="24"/>
        <v>93</v>
      </c>
      <c r="H187" s="215">
        <f t="shared" si="24"/>
        <v>9</v>
      </c>
      <c r="I187" s="215">
        <f t="shared" si="24"/>
        <v>130.66666666666666</v>
      </c>
      <c r="J187" s="215">
        <f t="shared" si="24"/>
        <v>217.66666666666666</v>
      </c>
      <c r="K187" s="218">
        <f t="shared" si="24"/>
        <v>47.636666666666663</v>
      </c>
      <c r="L187" s="222">
        <f t="shared" si="19"/>
        <v>1.3702845955555554</v>
      </c>
      <c r="M187" s="213">
        <f t="shared" si="20"/>
        <v>115.47670016606986</v>
      </c>
      <c r="N187" s="211">
        <v>6</v>
      </c>
      <c r="O187" s="218">
        <f t="shared" si="25"/>
        <v>4.833333333333333</v>
      </c>
      <c r="P187" s="215">
        <f t="shared" si="25"/>
        <v>680.9666666666667</v>
      </c>
      <c r="Q187" s="213">
        <f t="shared" si="15"/>
        <v>26.666666666666664</v>
      </c>
      <c r="R187" s="228"/>
      <c r="S187" s="228"/>
      <c r="T187" s="228"/>
    </row>
    <row r="188" spans="1:20" s="104" customFormat="1" ht="15.75" customHeight="1" x14ac:dyDescent="0.25">
      <c r="A188" s="221">
        <v>31</v>
      </c>
      <c r="B188" s="219" t="s">
        <v>247</v>
      </c>
      <c r="C188" s="235">
        <f t="shared" si="17"/>
        <v>2.956666666666667</v>
      </c>
      <c r="D188" s="213">
        <f t="shared" si="22"/>
        <v>108.96805896805897</v>
      </c>
      <c r="E188" s="211">
        <v>12</v>
      </c>
      <c r="F188" s="215">
        <f t="shared" si="24"/>
        <v>8.6666666666666661</v>
      </c>
      <c r="G188" s="215">
        <f t="shared" si="24"/>
        <v>95</v>
      </c>
      <c r="H188" s="215">
        <f t="shared" si="24"/>
        <v>9</v>
      </c>
      <c r="I188" s="215">
        <f t="shared" si="24"/>
        <v>125</v>
      </c>
      <c r="J188" s="215">
        <f t="shared" si="24"/>
        <v>217.66666666666666</v>
      </c>
      <c r="K188" s="218">
        <f t="shared" si="24"/>
        <v>46.686666666666667</v>
      </c>
      <c r="L188" s="222">
        <f t="shared" si="19"/>
        <v>1.2699395822222224</v>
      </c>
      <c r="M188" s="213">
        <f t="shared" si="20"/>
        <v>107.0204195836003</v>
      </c>
      <c r="N188" s="211">
        <v>6</v>
      </c>
      <c r="O188" s="218">
        <f t="shared" si="25"/>
        <v>4.5333333333333341</v>
      </c>
      <c r="P188" s="215">
        <f t="shared" si="25"/>
        <v>686.73333333333323</v>
      </c>
      <c r="Q188" s="213">
        <f t="shared" si="15"/>
        <v>26.666666666666664</v>
      </c>
      <c r="R188" s="228"/>
      <c r="S188" s="228"/>
      <c r="T188" s="228"/>
    </row>
    <row r="189" spans="1:20" s="104" customFormat="1" ht="15.75" customHeight="1" x14ac:dyDescent="0.25">
      <c r="A189" s="221">
        <v>32</v>
      </c>
      <c r="B189" s="219" t="s">
        <v>248</v>
      </c>
      <c r="C189" s="235">
        <f t="shared" si="17"/>
        <v>2.8866666666666667</v>
      </c>
      <c r="D189" s="213">
        <f t="shared" si="22"/>
        <v>106.3882063882064</v>
      </c>
      <c r="E189" s="211">
        <v>12</v>
      </c>
      <c r="F189" s="215">
        <f t="shared" si="24"/>
        <v>9</v>
      </c>
      <c r="G189" s="215">
        <f t="shared" si="24"/>
        <v>97</v>
      </c>
      <c r="H189" s="215">
        <f t="shared" si="24"/>
        <v>9</v>
      </c>
      <c r="I189" s="215">
        <f t="shared" si="24"/>
        <v>132.33333333333334</v>
      </c>
      <c r="J189" s="215">
        <f t="shared" si="24"/>
        <v>217.66666666666666</v>
      </c>
      <c r="K189" s="218">
        <f t="shared" si="24"/>
        <v>46.726666666666667</v>
      </c>
      <c r="L189" s="222">
        <f t="shared" si="19"/>
        <v>1.2409356622222221</v>
      </c>
      <c r="M189" s="213">
        <f t="shared" si="20"/>
        <v>104.57619961327889</v>
      </c>
      <c r="N189" s="211">
        <v>5</v>
      </c>
      <c r="O189" s="218">
        <f t="shared" si="25"/>
        <v>4.4333333333333336</v>
      </c>
      <c r="P189" s="215">
        <f t="shared" si="25"/>
        <v>687.9666666666667</v>
      </c>
      <c r="Q189" s="213">
        <f t="shared" si="15"/>
        <v>26</v>
      </c>
      <c r="R189" s="228"/>
      <c r="S189" s="228"/>
      <c r="T189" s="228"/>
    </row>
    <row r="190" spans="1:20" s="104" customFormat="1" ht="15.75" customHeight="1" x14ac:dyDescent="0.25">
      <c r="A190" s="221">
        <v>33</v>
      </c>
      <c r="B190" s="219" t="s">
        <v>249</v>
      </c>
      <c r="C190" s="235">
        <f t="shared" si="17"/>
        <v>2.93</v>
      </c>
      <c r="D190" s="213">
        <f t="shared" si="22"/>
        <v>107.98525798525799</v>
      </c>
      <c r="E190" s="211">
        <v>12</v>
      </c>
      <c r="F190" s="215">
        <f t="shared" ref="F190:K199" si="26">(F44+F92+F139)/3</f>
        <v>9</v>
      </c>
      <c r="G190" s="215">
        <f t="shared" si="26"/>
        <v>92.333333333333329</v>
      </c>
      <c r="H190" s="215">
        <f t="shared" si="26"/>
        <v>9</v>
      </c>
      <c r="I190" s="215">
        <f t="shared" si="26"/>
        <v>124.66666666666667</v>
      </c>
      <c r="J190" s="215">
        <f t="shared" si="26"/>
        <v>218</v>
      </c>
      <c r="K190" s="218">
        <f t="shared" si="26"/>
        <v>47.526666666666671</v>
      </c>
      <c r="L190" s="222">
        <f t="shared" si="19"/>
        <v>1.2811288266666667</v>
      </c>
      <c r="M190" s="213">
        <f t="shared" si="20"/>
        <v>107.96336021796694</v>
      </c>
      <c r="N190" s="211">
        <v>6</v>
      </c>
      <c r="O190" s="218">
        <f t="shared" si="25"/>
        <v>4.5</v>
      </c>
      <c r="P190" s="215">
        <f t="shared" si="25"/>
        <v>685.9</v>
      </c>
      <c r="Q190" s="213">
        <f t="shared" si="15"/>
        <v>27</v>
      </c>
      <c r="R190" s="228"/>
      <c r="S190" s="228"/>
      <c r="T190" s="228"/>
    </row>
    <row r="191" spans="1:20" s="104" customFormat="1" ht="15.75" customHeight="1" x14ac:dyDescent="0.25">
      <c r="A191" s="221">
        <v>34</v>
      </c>
      <c r="B191" s="219" t="s">
        <v>250</v>
      </c>
      <c r="C191" s="235">
        <f t="shared" si="17"/>
        <v>3.02</v>
      </c>
      <c r="D191" s="213">
        <f t="shared" si="22"/>
        <v>111.3022113022113</v>
      </c>
      <c r="E191" s="211">
        <v>12</v>
      </c>
      <c r="F191" s="215">
        <f t="shared" si="26"/>
        <v>8.6666666666666661</v>
      </c>
      <c r="G191" s="215">
        <f t="shared" si="26"/>
        <v>93</v>
      </c>
      <c r="H191" s="215">
        <f t="shared" si="26"/>
        <v>9</v>
      </c>
      <c r="I191" s="215">
        <f t="shared" si="26"/>
        <v>130.66666666666666</v>
      </c>
      <c r="J191" s="215">
        <f t="shared" si="26"/>
        <v>217.33333333333334</v>
      </c>
      <c r="K191" s="218">
        <f t="shared" si="26"/>
        <v>46.550000000000004</v>
      </c>
      <c r="L191" s="222">
        <f t="shared" si="19"/>
        <v>1.2933452000000001</v>
      </c>
      <c r="M191" s="213">
        <f t="shared" si="20"/>
        <v>108.99285911557233</v>
      </c>
      <c r="N191" s="211">
        <v>6</v>
      </c>
      <c r="O191" s="218">
        <f t="shared" si="25"/>
        <v>4.333333333333333</v>
      </c>
      <c r="P191" s="215">
        <f t="shared" si="25"/>
        <v>685.5333333333333</v>
      </c>
      <c r="Q191" s="213">
        <f t="shared" si="15"/>
        <v>26.666666666666664</v>
      </c>
      <c r="R191" s="228"/>
      <c r="S191" s="228"/>
      <c r="T191" s="228"/>
    </row>
    <row r="192" spans="1:20" s="104" customFormat="1" ht="15.75" customHeight="1" x14ac:dyDescent="0.25">
      <c r="A192" s="221">
        <v>35</v>
      </c>
      <c r="B192" s="219" t="s">
        <v>251</v>
      </c>
      <c r="C192" s="235">
        <f t="shared" si="17"/>
        <v>3.19</v>
      </c>
      <c r="D192" s="213">
        <f t="shared" si="22"/>
        <v>117.56756756756756</v>
      </c>
      <c r="E192" s="211">
        <v>14</v>
      </c>
      <c r="F192" s="215">
        <f t="shared" si="26"/>
        <v>8.6666666666666661</v>
      </c>
      <c r="G192" s="215">
        <f t="shared" si="26"/>
        <v>94</v>
      </c>
      <c r="H192" s="215">
        <f t="shared" si="26"/>
        <v>9</v>
      </c>
      <c r="I192" s="215">
        <f t="shared" si="26"/>
        <v>131.33333333333334</v>
      </c>
      <c r="J192" s="215">
        <f t="shared" si="26"/>
        <v>217.33333333333334</v>
      </c>
      <c r="K192" s="218">
        <f t="shared" si="26"/>
        <v>47.640000000000008</v>
      </c>
      <c r="L192" s="222">
        <f t="shared" si="19"/>
        <v>1.3981387200000004</v>
      </c>
      <c r="M192" s="213">
        <f t="shared" si="20"/>
        <v>117.82402450095044</v>
      </c>
      <c r="N192" s="211">
        <v>7</v>
      </c>
      <c r="O192" s="218">
        <f t="shared" si="25"/>
        <v>4.5333333333333323</v>
      </c>
      <c r="P192" s="215">
        <f t="shared" si="25"/>
        <v>686.9</v>
      </c>
      <c r="Q192" s="213">
        <f t="shared" si="15"/>
        <v>29.666666666666664</v>
      </c>
      <c r="R192" s="228"/>
      <c r="S192" s="228"/>
      <c r="T192" s="228"/>
    </row>
    <row r="193" spans="1:20" s="104" customFormat="1" ht="15.75" customHeight="1" x14ac:dyDescent="0.25">
      <c r="A193" s="221">
        <v>36</v>
      </c>
      <c r="B193" s="219" t="s">
        <v>252</v>
      </c>
      <c r="C193" s="235">
        <f t="shared" si="17"/>
        <v>2.94</v>
      </c>
      <c r="D193" s="213">
        <f t="shared" si="22"/>
        <v>108.35380835380835</v>
      </c>
      <c r="E193" s="211">
        <v>12</v>
      </c>
      <c r="F193" s="215">
        <f t="shared" si="26"/>
        <v>9</v>
      </c>
      <c r="G193" s="215">
        <f t="shared" si="26"/>
        <v>96</v>
      </c>
      <c r="H193" s="215">
        <f t="shared" si="26"/>
        <v>9</v>
      </c>
      <c r="I193" s="215">
        <f t="shared" si="26"/>
        <v>130</v>
      </c>
      <c r="J193" s="215">
        <f t="shared" si="26"/>
        <v>217.33333333333334</v>
      </c>
      <c r="K193" s="218">
        <f t="shared" si="26"/>
        <v>48.426666666666669</v>
      </c>
      <c r="L193" s="222">
        <f t="shared" si="19"/>
        <v>1.3098444800000002</v>
      </c>
      <c r="M193" s="213">
        <f t="shared" si="20"/>
        <v>110.38328736361345</v>
      </c>
      <c r="N193" s="211">
        <v>6</v>
      </c>
      <c r="O193" s="218">
        <f t="shared" si="25"/>
        <v>4.3999999999999995</v>
      </c>
      <c r="P193" s="215">
        <f t="shared" si="25"/>
        <v>685.63333333333333</v>
      </c>
      <c r="Q193" s="213">
        <f t="shared" si="15"/>
        <v>27</v>
      </c>
      <c r="R193" s="228"/>
      <c r="S193" s="228"/>
      <c r="T193" s="228"/>
    </row>
    <row r="194" spans="1:20" s="104" customFormat="1" ht="15.75" customHeight="1" x14ac:dyDescent="0.25">
      <c r="A194" s="221">
        <v>37</v>
      </c>
      <c r="B194" s="219" t="s">
        <v>253</v>
      </c>
      <c r="C194" s="235">
        <f t="shared" si="17"/>
        <v>2.9266666666666663</v>
      </c>
      <c r="D194" s="213">
        <f t="shared" si="22"/>
        <v>107.86240786240785</v>
      </c>
      <c r="E194" s="211">
        <v>12</v>
      </c>
      <c r="F194" s="215">
        <f t="shared" si="26"/>
        <v>8.6666666666666661</v>
      </c>
      <c r="G194" s="215">
        <f t="shared" si="26"/>
        <v>93.666666666666671</v>
      </c>
      <c r="H194" s="215">
        <f t="shared" si="26"/>
        <v>9</v>
      </c>
      <c r="I194" s="215">
        <f t="shared" si="26"/>
        <v>129</v>
      </c>
      <c r="J194" s="215">
        <f t="shared" si="26"/>
        <v>217</v>
      </c>
      <c r="K194" s="218">
        <f t="shared" si="26"/>
        <v>47.79</v>
      </c>
      <c r="L194" s="222">
        <f t="shared" si="19"/>
        <v>1.2867616799999997</v>
      </c>
      <c r="M194" s="213">
        <f t="shared" si="20"/>
        <v>108.43805234948653</v>
      </c>
      <c r="N194" s="211">
        <v>6</v>
      </c>
      <c r="O194" s="218">
        <f t="shared" si="25"/>
        <v>4.5000000000000009</v>
      </c>
      <c r="P194" s="215">
        <f t="shared" si="25"/>
        <v>678.4666666666667</v>
      </c>
      <c r="Q194" s="213">
        <f t="shared" si="15"/>
        <v>26.666666666666664</v>
      </c>
      <c r="R194" s="228"/>
      <c r="S194" s="228"/>
      <c r="T194" s="228"/>
    </row>
    <row r="195" spans="1:20" s="104" customFormat="1" ht="15.75" customHeight="1" x14ac:dyDescent="0.25">
      <c r="A195" s="221">
        <v>38</v>
      </c>
      <c r="B195" s="219" t="s">
        <v>254</v>
      </c>
      <c r="C195" s="235">
        <f t="shared" si="17"/>
        <v>3.15</v>
      </c>
      <c r="D195" s="213">
        <f t="shared" si="22"/>
        <v>116.09336609336609</v>
      </c>
      <c r="E195" s="211">
        <v>14</v>
      </c>
      <c r="F195" s="215">
        <f t="shared" si="26"/>
        <v>8.6666666666666661</v>
      </c>
      <c r="G195" s="215">
        <f t="shared" si="26"/>
        <v>91</v>
      </c>
      <c r="H195" s="215">
        <f t="shared" si="26"/>
        <v>9</v>
      </c>
      <c r="I195" s="215">
        <f t="shared" si="26"/>
        <v>130</v>
      </c>
      <c r="J195" s="215">
        <f t="shared" si="26"/>
        <v>217</v>
      </c>
      <c r="K195" s="218">
        <f t="shared" si="26"/>
        <v>47.76</v>
      </c>
      <c r="L195" s="222">
        <f t="shared" si="19"/>
        <v>1.3840847999999999</v>
      </c>
      <c r="M195" s="213">
        <f t="shared" si="20"/>
        <v>116.63967176775782</v>
      </c>
      <c r="N195" s="211">
        <v>7</v>
      </c>
      <c r="O195" s="218">
        <f t="shared" si="25"/>
        <v>4.4000000000000004</v>
      </c>
      <c r="P195" s="215">
        <f t="shared" si="25"/>
        <v>684.13333333333333</v>
      </c>
      <c r="Q195" s="213">
        <f t="shared" si="15"/>
        <v>29.666666666666664</v>
      </c>
      <c r="R195" s="228"/>
      <c r="S195" s="228"/>
      <c r="T195" s="228"/>
    </row>
    <row r="196" spans="1:20" s="104" customFormat="1" ht="15.75" customHeight="1" x14ac:dyDescent="0.25">
      <c r="A196" s="221">
        <v>39</v>
      </c>
      <c r="B196" s="219" t="s">
        <v>255</v>
      </c>
      <c r="C196" s="235">
        <f t="shared" si="17"/>
        <v>2.89</v>
      </c>
      <c r="D196" s="213">
        <f t="shared" si="22"/>
        <v>106.51105651105651</v>
      </c>
      <c r="E196" s="211">
        <v>12</v>
      </c>
      <c r="F196" s="215">
        <f t="shared" si="26"/>
        <v>8.6666666666666661</v>
      </c>
      <c r="G196" s="215">
        <f t="shared" si="26"/>
        <v>95</v>
      </c>
      <c r="H196" s="215">
        <f t="shared" si="26"/>
        <v>9</v>
      </c>
      <c r="I196" s="215">
        <f t="shared" si="26"/>
        <v>128</v>
      </c>
      <c r="J196" s="215">
        <f t="shared" si="26"/>
        <v>218</v>
      </c>
      <c r="K196" s="218">
        <f t="shared" si="26"/>
        <v>47.856666666666662</v>
      </c>
      <c r="L196" s="222">
        <f t="shared" si="19"/>
        <v>1.2724130533333331</v>
      </c>
      <c r="M196" s="213">
        <f t="shared" si="20"/>
        <v>107.22886407957844</v>
      </c>
      <c r="N196" s="211">
        <v>6</v>
      </c>
      <c r="O196" s="218">
        <f t="shared" si="25"/>
        <v>4.5</v>
      </c>
      <c r="P196" s="215">
        <f t="shared" si="25"/>
        <v>675.43333333333328</v>
      </c>
      <c r="Q196" s="213">
        <f t="shared" si="15"/>
        <v>26.666666666666664</v>
      </c>
      <c r="R196" s="228"/>
      <c r="S196" s="228"/>
      <c r="T196" s="228"/>
    </row>
    <row r="197" spans="1:20" s="104" customFormat="1" ht="15.75" customHeight="1" x14ac:dyDescent="0.25">
      <c r="A197" s="221">
        <v>40</v>
      </c>
      <c r="B197" s="219" t="s">
        <v>256</v>
      </c>
      <c r="C197" s="235">
        <f t="shared" si="17"/>
        <v>2.7166666666666668</v>
      </c>
      <c r="D197" s="213">
        <f t="shared" si="22"/>
        <v>100.12285012285012</v>
      </c>
      <c r="E197" s="211">
        <v>10</v>
      </c>
      <c r="F197" s="215">
        <f t="shared" si="26"/>
        <v>9</v>
      </c>
      <c r="G197" s="215">
        <f t="shared" si="26"/>
        <v>96</v>
      </c>
      <c r="H197" s="215">
        <f t="shared" si="26"/>
        <v>9</v>
      </c>
      <c r="I197" s="215">
        <f t="shared" si="26"/>
        <v>137</v>
      </c>
      <c r="J197" s="215">
        <f t="shared" si="26"/>
        <v>218</v>
      </c>
      <c r="K197" s="218">
        <f t="shared" si="26"/>
        <v>46.593333333333334</v>
      </c>
      <c r="L197" s="222">
        <f t="shared" si="19"/>
        <v>1.1645227111111112</v>
      </c>
      <c r="M197" s="213">
        <f t="shared" si="20"/>
        <v>98.136723118481953</v>
      </c>
      <c r="N197" s="211">
        <v>5</v>
      </c>
      <c r="O197" s="218">
        <f t="shared" si="25"/>
        <v>4.4666666666666659</v>
      </c>
      <c r="P197" s="215">
        <f t="shared" si="25"/>
        <v>687.13333333333333</v>
      </c>
      <c r="Q197" s="213">
        <f t="shared" si="15"/>
        <v>24</v>
      </c>
      <c r="R197" s="228"/>
      <c r="S197" s="228"/>
      <c r="T197" s="228"/>
    </row>
    <row r="198" spans="1:20" s="21" customFormat="1" ht="15.75" customHeight="1" x14ac:dyDescent="0.25">
      <c r="A198" s="17">
        <v>41</v>
      </c>
      <c r="B198" s="219" t="s">
        <v>257</v>
      </c>
      <c r="C198" s="235">
        <f t="shared" si="17"/>
        <v>2.9000000000000004</v>
      </c>
      <c r="D198" s="213">
        <f t="shared" si="22"/>
        <v>106.8796068796069</v>
      </c>
      <c r="E198" s="211">
        <v>12</v>
      </c>
      <c r="F198" s="215">
        <f t="shared" si="26"/>
        <v>8.6666666666666661</v>
      </c>
      <c r="G198" s="215">
        <f t="shared" si="26"/>
        <v>95</v>
      </c>
      <c r="H198" s="215">
        <f t="shared" si="26"/>
        <v>9</v>
      </c>
      <c r="I198" s="215">
        <f t="shared" si="26"/>
        <v>126</v>
      </c>
      <c r="J198" s="215">
        <f t="shared" si="26"/>
        <v>217.66666666666666</v>
      </c>
      <c r="K198" s="218">
        <f t="shared" si="26"/>
        <v>47.580000000000005</v>
      </c>
      <c r="L198" s="222">
        <f t="shared" si="19"/>
        <v>1.2694344000000002</v>
      </c>
      <c r="M198" s="213">
        <f t="shared" si="20"/>
        <v>106.97784683908141</v>
      </c>
      <c r="N198" s="211">
        <v>6</v>
      </c>
      <c r="O198" s="218">
        <f t="shared" si="25"/>
        <v>4.3999999999999995</v>
      </c>
      <c r="P198" s="215">
        <f t="shared" si="25"/>
        <v>683.16666666666663</v>
      </c>
      <c r="Q198" s="213">
        <f t="shared" si="15"/>
        <v>26.666666666666664</v>
      </c>
      <c r="R198" s="228"/>
      <c r="S198" s="228"/>
      <c r="T198" s="228"/>
    </row>
    <row r="199" spans="1:20" s="21" customFormat="1" ht="15.75" customHeight="1" x14ac:dyDescent="0.25">
      <c r="A199" s="17">
        <v>42</v>
      </c>
      <c r="B199" s="24" t="s">
        <v>259</v>
      </c>
      <c r="C199" s="235">
        <f t="shared" si="17"/>
        <v>2.6633333333333336</v>
      </c>
      <c r="D199" s="213">
        <f t="shared" si="22"/>
        <v>98.157248157248176</v>
      </c>
      <c r="E199" s="211">
        <v>10</v>
      </c>
      <c r="F199" s="215">
        <f t="shared" si="26"/>
        <v>8</v>
      </c>
      <c r="G199" s="215">
        <f t="shared" si="26"/>
        <v>88.333333333333329</v>
      </c>
      <c r="H199" s="215">
        <f t="shared" si="26"/>
        <v>9</v>
      </c>
      <c r="I199" s="215">
        <f t="shared" si="26"/>
        <v>120.66666666666667</v>
      </c>
      <c r="J199" s="215">
        <f t="shared" si="26"/>
        <v>217</v>
      </c>
      <c r="K199" s="218">
        <f t="shared" si="26"/>
        <v>46.99</v>
      </c>
      <c r="L199" s="222">
        <f t="shared" si="19"/>
        <v>1.1513803066666668</v>
      </c>
      <c r="M199" s="213">
        <f t="shared" si="20"/>
        <v>97.02918567522768</v>
      </c>
      <c r="N199" s="211">
        <v>5</v>
      </c>
      <c r="O199" s="218">
        <f t="shared" si="25"/>
        <v>4.4666666666666668</v>
      </c>
      <c r="P199" s="215">
        <f t="shared" si="25"/>
        <v>683.86666666666667</v>
      </c>
      <c r="Q199" s="213">
        <f t="shared" si="15"/>
        <v>23</v>
      </c>
      <c r="R199" s="228" t="s">
        <v>258</v>
      </c>
      <c r="S199" s="228"/>
      <c r="T199" s="228"/>
    </row>
    <row r="200" spans="1:20" s="21" customFormat="1" ht="15.75" customHeight="1" x14ac:dyDescent="0.25">
      <c r="A200" s="17">
        <v>43</v>
      </c>
      <c r="B200" s="24" t="s">
        <v>260</v>
      </c>
      <c r="C200" s="235">
        <f t="shared" si="17"/>
        <v>2.8800000000000003</v>
      </c>
      <c r="D200" s="213">
        <f t="shared" si="22"/>
        <v>106.14250614250616</v>
      </c>
      <c r="E200" s="211">
        <v>12</v>
      </c>
      <c r="F200" s="215">
        <f t="shared" ref="F200:K201" si="27">(F54+F102+F149)/3</f>
        <v>8.3333333333333339</v>
      </c>
      <c r="G200" s="215">
        <f t="shared" si="27"/>
        <v>90.333333333333329</v>
      </c>
      <c r="H200" s="215">
        <f t="shared" si="27"/>
        <v>9</v>
      </c>
      <c r="I200" s="215">
        <f t="shared" si="27"/>
        <v>116</v>
      </c>
      <c r="J200" s="215">
        <f t="shared" si="27"/>
        <v>217.33333333333334</v>
      </c>
      <c r="K200" s="218">
        <f t="shared" si="27"/>
        <v>46.836666666666666</v>
      </c>
      <c r="L200" s="222">
        <f t="shared" si="19"/>
        <v>1.2409843200000001</v>
      </c>
      <c r="M200" s="213">
        <f t="shared" si="20"/>
        <v>104.5803001042524</v>
      </c>
      <c r="N200" s="211">
        <v>5</v>
      </c>
      <c r="O200" s="218">
        <f t="shared" ref="O200:P201" si="28">(O54+O102+O149)/3</f>
        <v>4.6333333333333329</v>
      </c>
      <c r="P200" s="215">
        <f t="shared" si="28"/>
        <v>685.43333333333339</v>
      </c>
      <c r="Q200" s="213">
        <f t="shared" si="15"/>
        <v>25.333333333333336</v>
      </c>
      <c r="R200" s="228"/>
      <c r="S200" s="228"/>
      <c r="T200" s="228"/>
    </row>
    <row r="201" spans="1:20" s="21" customFormat="1" ht="15.75" customHeight="1" x14ac:dyDescent="0.25">
      <c r="A201" s="17">
        <v>44</v>
      </c>
      <c r="B201" s="219" t="s">
        <v>261</v>
      </c>
      <c r="C201" s="235">
        <f t="shared" si="17"/>
        <v>2.936666666666667</v>
      </c>
      <c r="D201" s="213">
        <f t="shared" si="22"/>
        <v>108.23095823095824</v>
      </c>
      <c r="E201" s="211">
        <v>12</v>
      </c>
      <c r="F201" s="215">
        <f t="shared" si="27"/>
        <v>8.6666666666666661</v>
      </c>
      <c r="G201" s="215">
        <f t="shared" si="27"/>
        <v>93</v>
      </c>
      <c r="H201" s="215">
        <f t="shared" si="27"/>
        <v>9</v>
      </c>
      <c r="I201" s="215">
        <f t="shared" si="27"/>
        <v>135.66666666666666</v>
      </c>
      <c r="J201" s="215">
        <f t="shared" si="27"/>
        <v>217</v>
      </c>
      <c r="K201" s="218">
        <f t="shared" si="27"/>
        <v>46.813333333333333</v>
      </c>
      <c r="L201" s="222">
        <f t="shared" si="19"/>
        <v>1.2647714311111111</v>
      </c>
      <c r="M201" s="213">
        <f t="shared" si="20"/>
        <v>106.5848888637729</v>
      </c>
      <c r="N201" s="211">
        <v>6</v>
      </c>
      <c r="O201" s="218">
        <f t="shared" si="28"/>
        <v>4.666666666666667</v>
      </c>
      <c r="P201" s="215">
        <f t="shared" si="28"/>
        <v>681.69999999999993</v>
      </c>
      <c r="Q201" s="213">
        <f t="shared" si="15"/>
        <v>26.666666666666664</v>
      </c>
      <c r="R201" s="228"/>
      <c r="S201" s="228"/>
      <c r="T201" s="228"/>
    </row>
    <row r="202" spans="1:20" s="21" customFormat="1" ht="15.75" customHeight="1" x14ac:dyDescent="0.2">
      <c r="A202" s="101"/>
      <c r="B202" s="102"/>
      <c r="C202" s="92"/>
      <c r="D202" s="93"/>
      <c r="E202" s="94"/>
      <c r="F202" s="93"/>
      <c r="G202" s="93"/>
      <c r="H202" s="93"/>
      <c r="I202" s="93"/>
      <c r="J202" s="93"/>
      <c r="K202" s="96"/>
      <c r="L202" s="92"/>
      <c r="M202" s="93"/>
      <c r="N202" s="94"/>
      <c r="O202" s="96"/>
      <c r="P202" s="96"/>
      <c r="Q202" s="93"/>
    </row>
    <row r="203" spans="1:20" x14ac:dyDescent="0.25">
      <c r="B203" s="103"/>
    </row>
    <row r="204" spans="1:20" x14ac:dyDescent="0.25">
      <c r="B204" s="100"/>
    </row>
    <row r="205" spans="1:20" x14ac:dyDescent="0.25">
      <c r="B205" s="390" t="s">
        <v>43</v>
      </c>
      <c r="C205" s="390"/>
      <c r="D205" s="390"/>
      <c r="E205" s="390"/>
      <c r="F205" s="390"/>
      <c r="G205" s="390"/>
      <c r="H205" s="390"/>
      <c r="I205" s="390"/>
    </row>
    <row r="206" spans="1:20" x14ac:dyDescent="0.25">
      <c r="B206" s="27" t="s">
        <v>44</v>
      </c>
      <c r="C206" s="392" t="s">
        <v>151</v>
      </c>
      <c r="D206" s="393"/>
      <c r="E206" s="392" t="s">
        <v>45</v>
      </c>
      <c r="F206" s="393"/>
      <c r="G206" s="34"/>
      <c r="H206" s="394" t="s">
        <v>152</v>
      </c>
      <c r="I206" s="393"/>
      <c r="J206" s="394" t="s">
        <v>47</v>
      </c>
      <c r="K206" s="393"/>
    </row>
    <row r="207" spans="1:20" x14ac:dyDescent="0.25">
      <c r="B207" s="28" t="s">
        <v>48</v>
      </c>
      <c r="C207" s="395"/>
      <c r="D207" s="396"/>
      <c r="E207" s="396"/>
      <c r="F207" s="396"/>
      <c r="G207" s="396"/>
      <c r="H207" s="396"/>
      <c r="I207" s="397"/>
    </row>
    <row r="208" spans="1:20" x14ac:dyDescent="0.25">
      <c r="B208" s="28" t="s">
        <v>49</v>
      </c>
      <c r="C208" s="392" t="s">
        <v>265</v>
      </c>
      <c r="D208" s="394"/>
      <c r="E208" s="414" t="s">
        <v>578</v>
      </c>
      <c r="F208" s="399"/>
      <c r="G208" s="34"/>
      <c r="H208" s="399" t="s">
        <v>266</v>
      </c>
      <c r="I208" s="400"/>
      <c r="J208" s="414" t="s">
        <v>590</v>
      </c>
      <c r="K208" s="400"/>
    </row>
    <row r="209" spans="2:11" x14ac:dyDescent="0.25">
      <c r="B209" s="28" t="s">
        <v>55</v>
      </c>
      <c r="C209" s="392" t="s">
        <v>267</v>
      </c>
      <c r="D209" s="393"/>
      <c r="E209" s="438" t="s">
        <v>325</v>
      </c>
      <c r="F209" s="400"/>
      <c r="G209" s="34"/>
      <c r="H209" s="401" t="s">
        <v>268</v>
      </c>
      <c r="I209" s="400"/>
      <c r="J209" s="401"/>
      <c r="K209" s="400"/>
    </row>
    <row r="210" spans="2:11" x14ac:dyDescent="0.25">
      <c r="B210" s="28" t="s">
        <v>56</v>
      </c>
      <c r="C210" s="392" t="s">
        <v>269</v>
      </c>
      <c r="D210" s="393"/>
      <c r="E210" s="438" t="s">
        <v>579</v>
      </c>
      <c r="F210" s="400"/>
      <c r="G210" s="34"/>
      <c r="H210" s="401">
        <v>5.9</v>
      </c>
      <c r="I210" s="400"/>
      <c r="J210" s="401"/>
      <c r="K210" s="400"/>
    </row>
    <row r="211" spans="2:11" x14ac:dyDescent="0.25">
      <c r="B211" s="28" t="s">
        <v>57</v>
      </c>
      <c r="C211" s="392">
        <v>137</v>
      </c>
      <c r="D211" s="393"/>
      <c r="E211" s="438" t="s">
        <v>327</v>
      </c>
      <c r="F211" s="400"/>
      <c r="G211" s="34"/>
      <c r="H211" s="406">
        <v>69</v>
      </c>
      <c r="I211" s="407"/>
      <c r="J211" s="406"/>
      <c r="K211" s="407"/>
    </row>
    <row r="212" spans="2:11" x14ac:dyDescent="0.25">
      <c r="B212" s="28" t="s">
        <v>58</v>
      </c>
      <c r="C212" s="392">
        <v>272</v>
      </c>
      <c r="D212" s="393"/>
      <c r="E212" s="438" t="s">
        <v>328</v>
      </c>
      <c r="F212" s="400"/>
      <c r="G212" s="34"/>
      <c r="H212" s="401">
        <v>109</v>
      </c>
      <c r="I212" s="400"/>
      <c r="J212" s="401"/>
      <c r="K212" s="400"/>
    </row>
    <row r="213" spans="2:11" x14ac:dyDescent="0.25">
      <c r="B213" s="28" t="s">
        <v>52</v>
      </c>
      <c r="C213" s="392" t="s">
        <v>54</v>
      </c>
      <c r="D213" s="394"/>
      <c r="E213" s="399" t="s">
        <v>270</v>
      </c>
      <c r="F213" s="400"/>
      <c r="G213" s="34"/>
      <c r="H213" s="401" t="s">
        <v>54</v>
      </c>
      <c r="I213" s="400"/>
      <c r="J213" s="401"/>
      <c r="K213" s="400"/>
    </row>
    <row r="214" spans="2:11" x14ac:dyDescent="0.25">
      <c r="B214" s="28" t="s">
        <v>59</v>
      </c>
      <c r="C214" s="399" t="s">
        <v>271</v>
      </c>
      <c r="D214" s="400"/>
      <c r="E214" s="399" t="s">
        <v>272</v>
      </c>
      <c r="F214" s="400"/>
      <c r="G214" s="34"/>
      <c r="H214" s="399" t="s">
        <v>271</v>
      </c>
      <c r="I214" s="400"/>
      <c r="J214" s="414" t="s">
        <v>588</v>
      </c>
      <c r="K214" s="400"/>
    </row>
    <row r="215" spans="2:11" x14ac:dyDescent="0.25">
      <c r="B215" s="28" t="s">
        <v>63</v>
      </c>
      <c r="C215" s="402" t="s">
        <v>273</v>
      </c>
      <c r="D215" s="402"/>
      <c r="E215" s="415" t="s">
        <v>580</v>
      </c>
      <c r="F215" s="404"/>
      <c r="G215" s="31"/>
      <c r="H215" s="404" t="s">
        <v>274</v>
      </c>
      <c r="I215" s="404"/>
      <c r="J215" s="415" t="s">
        <v>589</v>
      </c>
      <c r="K215" s="404"/>
    </row>
    <row r="216" spans="2:11" x14ac:dyDescent="0.25">
      <c r="B216" s="27" t="s">
        <v>66</v>
      </c>
      <c r="C216" s="394" t="s">
        <v>275</v>
      </c>
      <c r="D216" s="393"/>
      <c r="E216" s="415" t="s">
        <v>329</v>
      </c>
      <c r="F216" s="404"/>
      <c r="G216" s="31"/>
      <c r="H216" s="404" t="s">
        <v>276</v>
      </c>
      <c r="I216" s="404"/>
      <c r="J216" s="404"/>
      <c r="K216" s="404"/>
    </row>
    <row r="217" spans="2:11" x14ac:dyDescent="0.25">
      <c r="B217" s="27" t="s">
        <v>69</v>
      </c>
      <c r="C217" s="394" t="s">
        <v>161</v>
      </c>
      <c r="D217" s="393"/>
      <c r="E217" s="415" t="s">
        <v>81</v>
      </c>
      <c r="F217" s="404"/>
      <c r="G217" s="31"/>
      <c r="H217" s="404" t="s">
        <v>277</v>
      </c>
      <c r="I217" s="404"/>
      <c r="J217" s="404"/>
      <c r="K217" s="404"/>
    </row>
    <row r="218" spans="2:11" x14ac:dyDescent="0.25">
      <c r="B218" s="27" t="s">
        <v>15</v>
      </c>
      <c r="C218" s="394" t="s">
        <v>278</v>
      </c>
      <c r="D218" s="393"/>
      <c r="E218" s="415" t="s">
        <v>591</v>
      </c>
      <c r="F218" s="404"/>
      <c r="G218" s="31"/>
      <c r="H218" s="404" t="s">
        <v>72</v>
      </c>
      <c r="I218" s="404"/>
      <c r="J218" s="404"/>
      <c r="K218" s="404"/>
    </row>
    <row r="219" spans="2:11" x14ac:dyDescent="0.25">
      <c r="B219" s="28" t="s">
        <v>74</v>
      </c>
      <c r="C219" s="405"/>
      <c r="D219" s="405"/>
      <c r="E219" s="405"/>
      <c r="F219" s="405"/>
      <c r="G219" s="405"/>
      <c r="H219" s="405"/>
      <c r="I219" s="405"/>
    </row>
    <row r="220" spans="2:11" x14ac:dyDescent="0.25">
      <c r="B220" s="28" t="s">
        <v>75</v>
      </c>
      <c r="C220" s="28" t="s">
        <v>279</v>
      </c>
      <c r="D220" s="31" t="s">
        <v>198</v>
      </c>
      <c r="E220" s="271" t="s">
        <v>581</v>
      </c>
      <c r="F220" s="272" t="s">
        <v>582</v>
      </c>
      <c r="G220" s="39"/>
      <c r="H220" s="49" t="s">
        <v>274</v>
      </c>
      <c r="I220" s="40" t="s">
        <v>280</v>
      </c>
      <c r="J220" s="28"/>
      <c r="K220" s="31"/>
    </row>
    <row r="221" spans="2:11" x14ac:dyDescent="0.25">
      <c r="B221" s="28" t="s">
        <v>79</v>
      </c>
      <c r="C221" s="28" t="s">
        <v>281</v>
      </c>
      <c r="D221" s="107" t="s">
        <v>282</v>
      </c>
      <c r="E221" s="271" t="s">
        <v>555</v>
      </c>
      <c r="F221" s="109" t="s">
        <v>283</v>
      </c>
      <c r="G221" s="39"/>
      <c r="H221" s="108" t="s">
        <v>284</v>
      </c>
      <c r="I221" s="107" t="s">
        <v>285</v>
      </c>
      <c r="J221" s="28"/>
      <c r="K221" s="107"/>
    </row>
    <row r="222" spans="2:11" x14ac:dyDescent="0.25">
      <c r="B222" s="28" t="s">
        <v>90</v>
      </c>
      <c r="C222" s="28" t="s">
        <v>286</v>
      </c>
      <c r="D222" s="40" t="s">
        <v>287</v>
      </c>
      <c r="E222" s="271" t="s">
        <v>293</v>
      </c>
      <c r="F222" s="272" t="s">
        <v>583</v>
      </c>
      <c r="G222" s="39"/>
      <c r="H222" s="49" t="s">
        <v>288</v>
      </c>
      <c r="I222" s="40" t="s">
        <v>289</v>
      </c>
      <c r="J222" s="28"/>
      <c r="K222" s="40"/>
    </row>
    <row r="223" spans="2:11" x14ac:dyDescent="0.25">
      <c r="B223" s="28" t="s">
        <v>79</v>
      </c>
      <c r="C223" s="28"/>
      <c r="D223" s="31"/>
      <c r="E223" s="271" t="s">
        <v>170</v>
      </c>
      <c r="F223" s="272" t="s">
        <v>584</v>
      </c>
      <c r="G223" s="39"/>
      <c r="H223" s="49" t="s">
        <v>290</v>
      </c>
      <c r="I223" s="40" t="s">
        <v>291</v>
      </c>
      <c r="J223" s="49"/>
      <c r="K223" s="40"/>
    </row>
    <row r="224" spans="2:11" x14ac:dyDescent="0.25">
      <c r="B224" s="28"/>
      <c r="C224" s="28"/>
      <c r="D224" s="31"/>
      <c r="E224" s="49"/>
      <c r="F224" s="40"/>
      <c r="G224" s="39"/>
      <c r="H224" s="49"/>
      <c r="I224" s="40"/>
      <c r="J224" s="49"/>
      <c r="K224" s="40"/>
    </row>
    <row r="225" spans="2:11" x14ac:dyDescent="0.25">
      <c r="B225" s="28" t="s">
        <v>292</v>
      </c>
      <c r="C225" s="28"/>
      <c r="D225" s="31"/>
      <c r="E225" s="45"/>
      <c r="F225" s="39"/>
      <c r="G225" s="39"/>
      <c r="H225" s="49"/>
      <c r="I225" s="49"/>
      <c r="J225" s="49"/>
      <c r="K225" s="49"/>
    </row>
    <row r="226" spans="2:11" x14ac:dyDescent="0.25">
      <c r="B226" s="28"/>
      <c r="C226" s="28"/>
      <c r="D226" s="31"/>
      <c r="E226" s="45"/>
      <c r="F226" s="39"/>
      <c r="G226" s="39"/>
      <c r="H226" s="45"/>
      <c r="I226" s="45"/>
      <c r="J226" s="45"/>
      <c r="K226" s="45"/>
    </row>
    <row r="227" spans="2:11" x14ac:dyDescent="0.25">
      <c r="B227" s="28"/>
      <c r="C227" s="28"/>
      <c r="D227" s="31"/>
      <c r="E227" s="45"/>
      <c r="F227" s="39"/>
      <c r="G227" s="39"/>
      <c r="H227" s="45"/>
      <c r="I227" s="45"/>
      <c r="J227" s="45"/>
      <c r="K227" s="45"/>
    </row>
    <row r="228" spans="2:11" x14ac:dyDescent="0.25">
      <c r="B228" s="28" t="s">
        <v>91</v>
      </c>
      <c r="C228" s="402"/>
      <c r="D228" s="402"/>
      <c r="E228" s="402"/>
      <c r="F228" s="402"/>
      <c r="G228" s="402"/>
      <c r="H228" s="402"/>
      <c r="I228" s="402"/>
    </row>
    <row r="229" spans="2:11" x14ac:dyDescent="0.25">
      <c r="B229" s="28" t="s">
        <v>92</v>
      </c>
      <c r="C229" s="28" t="s">
        <v>293</v>
      </c>
      <c r="D229" s="49" t="s">
        <v>294</v>
      </c>
      <c r="E229" s="271" t="s">
        <v>585</v>
      </c>
      <c r="F229" s="49" t="s">
        <v>295</v>
      </c>
      <c r="G229" s="45"/>
      <c r="H229" s="49" t="s">
        <v>296</v>
      </c>
      <c r="I229" s="49" t="s">
        <v>297</v>
      </c>
      <c r="J229" s="28"/>
      <c r="K229" s="49"/>
    </row>
    <row r="230" spans="2:11" x14ac:dyDescent="0.25">
      <c r="B230" s="29"/>
      <c r="C230" s="28"/>
      <c r="D230" s="28"/>
      <c r="E230" s="45"/>
      <c r="F230" s="45"/>
      <c r="G230" s="45"/>
      <c r="H230" s="49"/>
      <c r="I230" s="49"/>
      <c r="J230" s="28"/>
      <c r="K230" s="28"/>
    </row>
    <row r="231" spans="2:11" x14ac:dyDescent="0.25">
      <c r="B231" s="28" t="s">
        <v>99</v>
      </c>
      <c r="C231" s="28" t="s">
        <v>298</v>
      </c>
      <c r="D231" s="49" t="s">
        <v>299</v>
      </c>
      <c r="E231" s="271" t="s">
        <v>94</v>
      </c>
      <c r="F231" s="49" t="s">
        <v>300</v>
      </c>
      <c r="G231" s="45"/>
      <c r="H231" s="49"/>
      <c r="I231" s="49"/>
      <c r="J231" s="49"/>
      <c r="K231" s="49"/>
    </row>
    <row r="232" spans="2:11" x14ac:dyDescent="0.25">
      <c r="B232" s="28"/>
      <c r="C232" s="28"/>
      <c r="D232" s="28"/>
      <c r="E232" s="49"/>
      <c r="F232" s="49"/>
      <c r="G232" s="45"/>
      <c r="H232" s="49"/>
      <c r="I232" s="49"/>
      <c r="J232" s="49"/>
      <c r="K232" s="49"/>
    </row>
    <row r="233" spans="2:11" x14ac:dyDescent="0.25">
      <c r="B233" s="28"/>
      <c r="C233" s="28"/>
      <c r="E233" s="49"/>
      <c r="F233" s="49"/>
      <c r="G233" s="45"/>
      <c r="H233" s="45"/>
      <c r="I233" s="45"/>
      <c r="J233" s="45"/>
      <c r="K233" s="45"/>
    </row>
    <row r="234" spans="2:11" x14ac:dyDescent="0.25">
      <c r="B234" s="28" t="s">
        <v>181</v>
      </c>
      <c r="C234" s="119" t="s">
        <v>301</v>
      </c>
      <c r="D234" s="49" t="s">
        <v>302</v>
      </c>
      <c r="E234" s="49"/>
      <c r="F234" s="49"/>
      <c r="G234" s="45"/>
      <c r="H234" s="49"/>
      <c r="I234" s="49"/>
      <c r="J234" s="119"/>
      <c r="K234" s="49"/>
    </row>
    <row r="235" spans="2:11" x14ac:dyDescent="0.25">
      <c r="B235" s="28"/>
      <c r="C235" s="49"/>
      <c r="D235" s="49"/>
      <c r="E235" s="271" t="s">
        <v>94</v>
      </c>
      <c r="F235" s="49" t="s">
        <v>303</v>
      </c>
      <c r="G235" s="45"/>
      <c r="H235" s="49"/>
      <c r="I235" s="49"/>
      <c r="J235" s="49"/>
      <c r="K235" s="49"/>
    </row>
    <row r="236" spans="2:11" x14ac:dyDescent="0.25">
      <c r="B236" s="28"/>
      <c r="C236" s="49"/>
      <c r="D236" s="49"/>
      <c r="E236" s="49"/>
      <c r="F236" s="49"/>
      <c r="G236" s="45"/>
      <c r="H236" s="49"/>
      <c r="I236" s="49"/>
      <c r="J236" s="49"/>
      <c r="K236" s="49"/>
    </row>
    <row r="237" spans="2:11" x14ac:dyDescent="0.25">
      <c r="B237" s="28"/>
      <c r="C237" s="28"/>
      <c r="D237" s="28"/>
      <c r="E237" s="49"/>
      <c r="F237" s="49"/>
      <c r="G237" s="45"/>
      <c r="H237" s="45"/>
      <c r="I237" s="45"/>
      <c r="J237" s="45"/>
      <c r="K237" s="45"/>
    </row>
    <row r="238" spans="2:11" x14ac:dyDescent="0.25">
      <c r="B238" s="28" t="s">
        <v>182</v>
      </c>
      <c r="C238" s="28" t="s">
        <v>298</v>
      </c>
      <c r="D238" s="28" t="s">
        <v>304</v>
      </c>
      <c r="E238" s="49"/>
      <c r="F238" s="49"/>
      <c r="G238" s="45"/>
      <c r="H238" s="45"/>
      <c r="I238" s="45"/>
      <c r="J238" s="49"/>
      <c r="K238" s="49"/>
    </row>
    <row r="239" spans="2:11" x14ac:dyDescent="0.25">
      <c r="B239" s="28"/>
      <c r="C239" s="28"/>
      <c r="D239" s="28"/>
      <c r="G239" s="45"/>
      <c r="H239" s="45"/>
      <c r="I239" s="45"/>
      <c r="J239" s="45"/>
      <c r="K239" s="45"/>
    </row>
    <row r="240" spans="2:11" ht="15.75" customHeight="1" x14ac:dyDescent="0.25">
      <c r="B240" s="28"/>
      <c r="C240" s="28"/>
      <c r="D240" s="28"/>
      <c r="E240" s="49"/>
      <c r="F240" s="49"/>
      <c r="G240" s="45"/>
      <c r="H240" s="45"/>
      <c r="I240" s="45"/>
      <c r="J240" s="45"/>
      <c r="K240" s="45"/>
    </row>
    <row r="241" spans="2:12" x14ac:dyDescent="0.25">
      <c r="B241" s="28" t="s">
        <v>113</v>
      </c>
      <c r="C241" s="49"/>
      <c r="D241" s="28"/>
      <c r="E241" s="271" t="s">
        <v>586</v>
      </c>
      <c r="F241" s="28" t="s">
        <v>305</v>
      </c>
      <c r="G241" s="45"/>
      <c r="H241" s="49" t="s">
        <v>306</v>
      </c>
      <c r="I241" s="28" t="s">
        <v>307</v>
      </c>
      <c r="J241" s="49"/>
      <c r="K241" s="28"/>
      <c r="L241" s="120"/>
    </row>
    <row r="242" spans="2:12" ht="15.75" customHeight="1" x14ac:dyDescent="0.25">
      <c r="B242" s="28"/>
      <c r="D242" s="28"/>
      <c r="F242" s="271" t="s">
        <v>310</v>
      </c>
      <c r="G242" s="45"/>
      <c r="H242" s="49"/>
      <c r="I242" s="49" t="s">
        <v>308</v>
      </c>
      <c r="K242" s="28"/>
      <c r="L242" s="121"/>
    </row>
    <row r="243" spans="2:12" x14ac:dyDescent="0.25">
      <c r="B243" s="29"/>
      <c r="C243" s="49"/>
      <c r="D243" s="28"/>
      <c r="E243" s="49"/>
      <c r="F243" s="271" t="s">
        <v>587</v>
      </c>
      <c r="G243" s="45"/>
      <c r="H243" s="49"/>
      <c r="I243" s="49"/>
      <c r="J243" s="49"/>
      <c r="K243" s="28"/>
      <c r="L243" s="120"/>
    </row>
    <row r="244" spans="2:12" x14ac:dyDescent="0.25">
      <c r="B244" s="24"/>
      <c r="C244" s="49"/>
      <c r="D244" s="28"/>
      <c r="E244" s="271" t="s">
        <v>94</v>
      </c>
      <c r="F244" s="28" t="s">
        <v>309</v>
      </c>
      <c r="G244" s="24"/>
      <c r="H244" s="24"/>
      <c r="I244" s="24"/>
      <c r="J244" s="49"/>
      <c r="K244" s="28"/>
      <c r="L244" s="122"/>
    </row>
    <row r="245" spans="2:12" ht="15.75" customHeight="1" x14ac:dyDescent="0.25">
      <c r="B245" s="24"/>
      <c r="C245" s="24"/>
      <c r="D245" s="28"/>
      <c r="E245" s="49"/>
      <c r="F245" s="28" t="s">
        <v>311</v>
      </c>
      <c r="G245" s="24"/>
      <c r="H245" s="24"/>
      <c r="I245" s="24"/>
      <c r="J245" s="24"/>
      <c r="K245" s="123"/>
      <c r="L245" s="124"/>
    </row>
    <row r="246" spans="2:12" x14ac:dyDescent="0.25">
      <c r="B246" s="24"/>
      <c r="C246" s="24"/>
      <c r="D246" s="28"/>
      <c r="E246" s="45"/>
      <c r="F246" s="28"/>
      <c r="G246" s="24"/>
      <c r="H246" s="24"/>
      <c r="I246" s="24"/>
      <c r="J246" s="24"/>
      <c r="K246" s="111"/>
    </row>
    <row r="247" spans="2:12" x14ac:dyDescent="0.25">
      <c r="B247" s="24"/>
      <c r="C247" s="24"/>
      <c r="D247" s="24"/>
      <c r="E247" s="49"/>
      <c r="F247" s="49"/>
      <c r="G247" s="24"/>
      <c r="H247" s="24"/>
      <c r="I247" s="24"/>
      <c r="J247" s="24"/>
      <c r="K247" s="111"/>
    </row>
    <row r="248" spans="2:12" x14ac:dyDescent="0.25">
      <c r="D248" s="28"/>
    </row>
  </sheetData>
  <mergeCells count="57">
    <mergeCell ref="J216:K216"/>
    <mergeCell ref="J217:K217"/>
    <mergeCell ref="J218:K218"/>
    <mergeCell ref="C219:I219"/>
    <mergeCell ref="C228:I228"/>
    <mergeCell ref="H216:I216"/>
    <mergeCell ref="H217:I217"/>
    <mergeCell ref="H218:I218"/>
    <mergeCell ref="C216:D216"/>
    <mergeCell ref="E216:F216"/>
    <mergeCell ref="C217:D217"/>
    <mergeCell ref="E217:F217"/>
    <mergeCell ref="C218:D218"/>
    <mergeCell ref="E218:F218"/>
    <mergeCell ref="H213:I213"/>
    <mergeCell ref="J213:K213"/>
    <mergeCell ref="H214:I214"/>
    <mergeCell ref="J214:K214"/>
    <mergeCell ref="H215:I215"/>
    <mergeCell ref="J215:K215"/>
    <mergeCell ref="C213:D213"/>
    <mergeCell ref="E213:F213"/>
    <mergeCell ref="C214:D214"/>
    <mergeCell ref="E214:F214"/>
    <mergeCell ref="C215:D215"/>
    <mergeCell ref="E215:F215"/>
    <mergeCell ref="J209:K209"/>
    <mergeCell ref="J210:K210"/>
    <mergeCell ref="J211:K211"/>
    <mergeCell ref="C212:D212"/>
    <mergeCell ref="E212:F212"/>
    <mergeCell ref="H212:I212"/>
    <mergeCell ref="J212:K212"/>
    <mergeCell ref="C209:D209"/>
    <mergeCell ref="E209:F209"/>
    <mergeCell ref="H209:I209"/>
    <mergeCell ref="C210:D210"/>
    <mergeCell ref="C211:D211"/>
    <mergeCell ref="E210:F210"/>
    <mergeCell ref="E211:F211"/>
    <mergeCell ref="H210:I210"/>
    <mergeCell ref="H211:I211"/>
    <mergeCell ref="C207:I207"/>
    <mergeCell ref="H208:I208"/>
    <mergeCell ref="C208:D208"/>
    <mergeCell ref="E208:F208"/>
    <mergeCell ref="J208:K208"/>
    <mergeCell ref="B205:I205"/>
    <mergeCell ref="C206:D206"/>
    <mergeCell ref="E206:F206"/>
    <mergeCell ref="H206:I206"/>
    <mergeCell ref="J206:K206"/>
    <mergeCell ref="L7:N7"/>
    <mergeCell ref="C7:E7"/>
    <mergeCell ref="A7:A8"/>
    <mergeCell ref="B7:B8"/>
    <mergeCell ref="Q7:Q8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6"/>
  <sheetViews>
    <sheetView workbookViewId="0">
      <pane ySplit="9" topLeftCell="A10" activePane="bottomLeft" state="frozen"/>
      <selection pane="bottomLeft" activeCell="S18" sqref="S18"/>
    </sheetView>
  </sheetViews>
  <sheetFormatPr defaultColWidth="14.5703125" defaultRowHeight="15" x14ac:dyDescent="0.25"/>
  <cols>
    <col min="1" max="1" width="4" customWidth="1"/>
    <col min="2" max="2" width="27.85546875" customWidth="1"/>
    <col min="3" max="3" width="11.85546875" customWidth="1"/>
    <col min="4" max="4" width="24.7109375" customWidth="1"/>
    <col min="5" max="5" width="12.28515625" customWidth="1"/>
    <col min="6" max="7" width="23.7109375" customWidth="1"/>
    <col min="8" max="8" width="13.7109375" customWidth="1"/>
    <col min="9" max="9" width="23.140625" customWidth="1"/>
    <col min="10" max="10" width="14.28515625" customWidth="1"/>
    <col min="11" max="11" width="16.140625" customWidth="1"/>
    <col min="12" max="16" width="9" customWidth="1"/>
    <col min="17" max="17" width="9.85546875" customWidth="1"/>
    <col min="18" max="30" width="9" customWidth="1"/>
    <col min="31" max="31" width="14.5703125" customWidth="1"/>
  </cols>
  <sheetData>
    <row r="2" spans="1:17" x14ac:dyDescent="0.25">
      <c r="B2" s="2" t="s">
        <v>312</v>
      </c>
    </row>
    <row r="3" spans="1:17" x14ac:dyDescent="0.25">
      <c r="B3" s="1" t="s">
        <v>313</v>
      </c>
    </row>
    <row r="5" spans="1:17" ht="15.75" customHeight="1" x14ac:dyDescent="0.25">
      <c r="A5" s="3" t="s">
        <v>209</v>
      </c>
    </row>
    <row r="7" spans="1:17" ht="140.25" customHeight="1" x14ac:dyDescent="0.25">
      <c r="A7" s="389" t="s">
        <v>3</v>
      </c>
      <c r="B7" s="389" t="s">
        <v>4</v>
      </c>
      <c r="C7" s="389" t="s">
        <v>210</v>
      </c>
      <c r="D7" s="389"/>
      <c r="E7" s="389"/>
      <c r="F7" s="5" t="s">
        <v>6</v>
      </c>
      <c r="G7" s="5" t="s">
        <v>211</v>
      </c>
      <c r="H7" s="5" t="s">
        <v>7</v>
      </c>
      <c r="I7" s="5" t="s">
        <v>8</v>
      </c>
      <c r="J7" s="5" t="s">
        <v>9</v>
      </c>
      <c r="K7" s="5" t="s">
        <v>212</v>
      </c>
      <c r="L7" s="437" t="s">
        <v>213</v>
      </c>
      <c r="M7" s="437"/>
      <c r="N7" s="437"/>
      <c r="O7" s="5" t="s">
        <v>214</v>
      </c>
      <c r="P7" s="20" t="s">
        <v>215</v>
      </c>
      <c r="Q7" s="391" t="s">
        <v>17</v>
      </c>
    </row>
    <row r="8" spans="1:17" ht="76.5" customHeight="1" x14ac:dyDescent="0.25">
      <c r="A8" s="389"/>
      <c r="B8" s="389"/>
      <c r="C8" s="244" t="s">
        <v>18</v>
      </c>
      <c r="D8" s="5" t="s">
        <v>19</v>
      </c>
      <c r="E8" s="5" t="s">
        <v>20</v>
      </c>
      <c r="F8" s="5" t="s">
        <v>126</v>
      </c>
      <c r="G8" s="5" t="s">
        <v>25</v>
      </c>
      <c r="H8" s="5" t="s">
        <v>20</v>
      </c>
      <c r="I8" s="5" t="s">
        <v>22</v>
      </c>
      <c r="J8" s="5" t="s">
        <v>23</v>
      </c>
      <c r="K8" s="5" t="s">
        <v>25</v>
      </c>
      <c r="L8" s="5" t="s">
        <v>216</v>
      </c>
      <c r="M8" s="6" t="s">
        <v>19</v>
      </c>
      <c r="N8" s="6" t="s">
        <v>20</v>
      </c>
      <c r="O8" s="6" t="s">
        <v>26</v>
      </c>
      <c r="P8" s="5" t="s">
        <v>24</v>
      </c>
      <c r="Q8" s="391"/>
    </row>
    <row r="9" spans="1:17" x14ac:dyDescent="0.25">
      <c r="A9" s="4"/>
      <c r="B9" s="4"/>
      <c r="C9" s="242"/>
      <c r="D9" s="4"/>
      <c r="E9" s="4"/>
      <c r="F9" s="4"/>
      <c r="G9" s="4"/>
      <c r="H9" s="4"/>
      <c r="I9" s="4"/>
      <c r="J9" s="4"/>
      <c r="K9" s="4"/>
      <c r="L9" s="4"/>
      <c r="M9" s="7"/>
      <c r="N9" s="7"/>
      <c r="O9" s="7"/>
      <c r="P9" s="4"/>
      <c r="Q9" s="8"/>
    </row>
    <row r="10" spans="1:17" x14ac:dyDescent="0.25">
      <c r="A10" s="16" t="s">
        <v>601</v>
      </c>
    </row>
    <row r="11" spans="1:17" s="21" customFormat="1" ht="15.75" customHeight="1" x14ac:dyDescent="0.25">
      <c r="A11" s="65">
        <v>1</v>
      </c>
      <c r="B11" s="239" t="s">
        <v>314</v>
      </c>
      <c r="C11" s="234">
        <v>1.95</v>
      </c>
      <c r="D11" s="58">
        <v>100</v>
      </c>
      <c r="E11" s="58">
        <v>10</v>
      </c>
      <c r="F11" s="62">
        <v>9</v>
      </c>
      <c r="G11" s="62">
        <v>92</v>
      </c>
      <c r="H11" s="58">
        <v>9</v>
      </c>
      <c r="I11" s="62">
        <v>119</v>
      </c>
      <c r="J11" s="69">
        <v>214</v>
      </c>
      <c r="K11" s="61">
        <v>48.04</v>
      </c>
      <c r="L11" s="234">
        <f t="shared" ref="L11:L20" si="0">(((C11*92)/100)*K11)/100</f>
        <v>0.86183760000000009</v>
      </c>
      <c r="M11" s="58">
        <v>100</v>
      </c>
      <c r="N11" s="58">
        <v>5</v>
      </c>
      <c r="O11" s="70">
        <v>4.4000000000000004</v>
      </c>
      <c r="P11" s="62">
        <v>688</v>
      </c>
      <c r="Q11" s="71">
        <f t="shared" ref="Q11:Q20" si="1">E11+F11+N11</f>
        <v>24</v>
      </c>
    </row>
    <row r="12" spans="1:17" s="21" customFormat="1" ht="15.75" customHeight="1" x14ac:dyDescent="0.25">
      <c r="A12" s="17">
        <v>2</v>
      </c>
      <c r="B12" s="249" t="s">
        <v>315</v>
      </c>
      <c r="C12" s="235">
        <v>1.67</v>
      </c>
      <c r="D12" s="12">
        <f t="shared" ref="D12:D20" si="2">(C12*D$11)/C$11</f>
        <v>85.641025641025649</v>
      </c>
      <c r="E12" s="11">
        <v>8</v>
      </c>
      <c r="F12" s="11">
        <v>8</v>
      </c>
      <c r="G12" s="11">
        <v>89</v>
      </c>
      <c r="H12" s="11">
        <v>9</v>
      </c>
      <c r="I12" s="11">
        <v>114</v>
      </c>
      <c r="J12" s="36">
        <v>214</v>
      </c>
      <c r="K12" s="37">
        <v>47.06</v>
      </c>
      <c r="L12" s="13">
        <f t="shared" si="0"/>
        <v>0.72302983999999992</v>
      </c>
      <c r="M12" s="12">
        <f t="shared" ref="M12:M20" si="3">(L12*M$11)/L$11</f>
        <v>83.893977241187883</v>
      </c>
      <c r="N12" s="11">
        <v>3</v>
      </c>
      <c r="O12" s="44">
        <v>4.2</v>
      </c>
      <c r="P12" s="110">
        <v>690</v>
      </c>
      <c r="Q12" s="38">
        <f t="shared" si="1"/>
        <v>19</v>
      </c>
    </row>
    <row r="13" spans="1:17" s="21" customFormat="1" ht="15.75" customHeight="1" x14ac:dyDescent="0.25">
      <c r="A13" s="17">
        <v>3</v>
      </c>
      <c r="B13" s="249" t="s">
        <v>316</v>
      </c>
      <c r="C13" s="235">
        <v>1.58</v>
      </c>
      <c r="D13" s="12">
        <f t="shared" si="2"/>
        <v>81.025641025641022</v>
      </c>
      <c r="E13" s="11">
        <v>6</v>
      </c>
      <c r="F13" s="11">
        <v>8</v>
      </c>
      <c r="G13" s="11">
        <v>85</v>
      </c>
      <c r="H13" s="11">
        <v>9</v>
      </c>
      <c r="I13" s="11">
        <v>123</v>
      </c>
      <c r="J13" s="36">
        <v>213</v>
      </c>
      <c r="K13" s="37">
        <v>47.25</v>
      </c>
      <c r="L13" s="13">
        <f t="shared" si="0"/>
        <v>0.68682600000000005</v>
      </c>
      <c r="M13" s="12">
        <f t="shared" si="3"/>
        <v>79.693204380964588</v>
      </c>
      <c r="N13" s="11">
        <v>3</v>
      </c>
      <c r="O13" s="44">
        <v>4.3</v>
      </c>
      <c r="P13" s="110">
        <v>692</v>
      </c>
      <c r="Q13" s="38">
        <f t="shared" si="1"/>
        <v>17</v>
      </c>
    </row>
    <row r="14" spans="1:17" s="21" customFormat="1" ht="15.75" customHeight="1" x14ac:dyDescent="0.25">
      <c r="A14" s="17">
        <v>4</v>
      </c>
      <c r="B14" s="250" t="s">
        <v>317</v>
      </c>
      <c r="C14" s="235">
        <v>1.79</v>
      </c>
      <c r="D14" s="12">
        <f t="shared" si="2"/>
        <v>91.794871794871796</v>
      </c>
      <c r="E14" s="11">
        <v>8</v>
      </c>
      <c r="F14" s="11">
        <v>8</v>
      </c>
      <c r="G14" s="11">
        <v>90</v>
      </c>
      <c r="H14" s="11">
        <v>9</v>
      </c>
      <c r="I14" s="11">
        <v>122</v>
      </c>
      <c r="J14" s="36">
        <v>214</v>
      </c>
      <c r="K14" s="37">
        <v>48.29</v>
      </c>
      <c r="L14" s="13">
        <f t="shared" si="0"/>
        <v>0.79523971999999998</v>
      </c>
      <c r="M14" s="12">
        <f t="shared" si="3"/>
        <v>92.272572001964164</v>
      </c>
      <c r="N14" s="11">
        <v>4</v>
      </c>
      <c r="O14" s="44">
        <v>4.4000000000000004</v>
      </c>
      <c r="P14" s="110">
        <v>685</v>
      </c>
      <c r="Q14" s="38">
        <f t="shared" si="1"/>
        <v>20</v>
      </c>
    </row>
    <row r="15" spans="1:17" s="21" customFormat="1" ht="15.75" customHeight="1" x14ac:dyDescent="0.25">
      <c r="A15" s="17">
        <v>5</v>
      </c>
      <c r="B15" s="236" t="s">
        <v>318</v>
      </c>
      <c r="C15" s="235">
        <v>1.78</v>
      </c>
      <c r="D15" s="12">
        <f t="shared" si="2"/>
        <v>91.282051282051285</v>
      </c>
      <c r="E15" s="11">
        <v>8</v>
      </c>
      <c r="F15" s="11">
        <v>8</v>
      </c>
      <c r="G15" s="11">
        <v>90</v>
      </c>
      <c r="H15" s="11">
        <v>9</v>
      </c>
      <c r="I15" s="11">
        <v>115</v>
      </c>
      <c r="J15" s="36">
        <v>213</v>
      </c>
      <c r="K15" s="37">
        <v>47.03</v>
      </c>
      <c r="L15" s="13">
        <f t="shared" si="0"/>
        <v>0.77016328000000001</v>
      </c>
      <c r="M15" s="12">
        <f t="shared" si="3"/>
        <v>89.362924059010652</v>
      </c>
      <c r="N15" s="11">
        <v>4</v>
      </c>
      <c r="O15" s="44">
        <v>3.9</v>
      </c>
      <c r="P15" s="110">
        <v>692</v>
      </c>
      <c r="Q15" s="38">
        <f t="shared" si="1"/>
        <v>20</v>
      </c>
    </row>
    <row r="16" spans="1:17" s="21" customFormat="1" ht="15.75" customHeight="1" x14ac:dyDescent="0.25">
      <c r="A16" s="17">
        <v>6</v>
      </c>
      <c r="B16" s="255" t="s">
        <v>319</v>
      </c>
      <c r="C16" s="235">
        <v>1.6</v>
      </c>
      <c r="D16" s="12">
        <f t="shared" si="2"/>
        <v>82.051282051282058</v>
      </c>
      <c r="E16" s="11">
        <v>6</v>
      </c>
      <c r="F16" s="11">
        <v>8</v>
      </c>
      <c r="G16" s="11">
        <v>81</v>
      </c>
      <c r="H16" s="11">
        <v>9</v>
      </c>
      <c r="I16" s="11">
        <v>100</v>
      </c>
      <c r="J16" s="36">
        <v>213</v>
      </c>
      <c r="K16" s="37">
        <v>48.01</v>
      </c>
      <c r="L16" s="13">
        <f t="shared" si="0"/>
        <v>0.70670719999999998</v>
      </c>
      <c r="M16" s="12">
        <f t="shared" si="3"/>
        <v>82.00004269945984</v>
      </c>
      <c r="N16" s="11">
        <v>3</v>
      </c>
      <c r="O16" s="44">
        <v>4.0999999999999996</v>
      </c>
      <c r="P16" s="110">
        <v>690</v>
      </c>
      <c r="Q16" s="38">
        <f t="shared" si="1"/>
        <v>17</v>
      </c>
    </row>
    <row r="17" spans="1:17" s="21" customFormat="1" ht="15.75" customHeight="1" x14ac:dyDescent="0.25">
      <c r="A17" s="17">
        <v>7</v>
      </c>
      <c r="B17" s="255" t="s">
        <v>320</v>
      </c>
      <c r="C17" s="235">
        <v>1.79</v>
      </c>
      <c r="D17" s="12">
        <f t="shared" si="2"/>
        <v>91.794871794871796</v>
      </c>
      <c r="E17" s="11">
        <v>8</v>
      </c>
      <c r="F17" s="11">
        <v>8</v>
      </c>
      <c r="G17" s="11">
        <v>90</v>
      </c>
      <c r="H17" s="11">
        <v>9</v>
      </c>
      <c r="I17" s="11">
        <v>115</v>
      </c>
      <c r="J17" s="36">
        <v>214</v>
      </c>
      <c r="K17" s="37">
        <v>49.4</v>
      </c>
      <c r="L17" s="13">
        <f t="shared" si="0"/>
        <v>0.81351919999999989</v>
      </c>
      <c r="M17" s="12">
        <f t="shared" si="3"/>
        <v>94.393560921454323</v>
      </c>
      <c r="N17" s="11">
        <v>4</v>
      </c>
      <c r="O17" s="44">
        <v>4.2</v>
      </c>
      <c r="P17" s="110">
        <v>672</v>
      </c>
      <c r="Q17" s="38">
        <f t="shared" si="1"/>
        <v>20</v>
      </c>
    </row>
    <row r="18" spans="1:17" s="21" customFormat="1" ht="15.75" customHeight="1" x14ac:dyDescent="0.25">
      <c r="A18" s="17">
        <v>8</v>
      </c>
      <c r="B18" s="251" t="s">
        <v>321</v>
      </c>
      <c r="C18" s="235">
        <v>1.83</v>
      </c>
      <c r="D18" s="12">
        <f t="shared" si="2"/>
        <v>93.846153846153854</v>
      </c>
      <c r="E18" s="11">
        <v>8</v>
      </c>
      <c r="F18" s="11">
        <v>6</v>
      </c>
      <c r="G18" s="11">
        <v>67</v>
      </c>
      <c r="H18" s="11">
        <v>9</v>
      </c>
      <c r="I18" s="11">
        <v>107</v>
      </c>
      <c r="J18" s="36">
        <v>214</v>
      </c>
      <c r="K18" s="37">
        <v>48.44</v>
      </c>
      <c r="L18" s="13">
        <f t="shared" si="0"/>
        <v>0.81553584000000001</v>
      </c>
      <c r="M18" s="12">
        <f t="shared" si="3"/>
        <v>94.627553961442374</v>
      </c>
      <c r="N18" s="11">
        <v>4</v>
      </c>
      <c r="O18" s="44">
        <v>3.7</v>
      </c>
      <c r="P18" s="110">
        <v>678</v>
      </c>
      <c r="Q18" s="38">
        <f t="shared" si="1"/>
        <v>18</v>
      </c>
    </row>
    <row r="19" spans="1:17" s="21" customFormat="1" ht="15.75" customHeight="1" x14ac:dyDescent="0.25">
      <c r="A19" s="17">
        <v>9</v>
      </c>
      <c r="B19" s="253" t="s">
        <v>322</v>
      </c>
      <c r="C19" s="235">
        <v>1.45</v>
      </c>
      <c r="D19" s="12">
        <f t="shared" si="2"/>
        <v>74.358974358974365</v>
      </c>
      <c r="E19" s="11">
        <v>4</v>
      </c>
      <c r="F19" s="11">
        <v>7</v>
      </c>
      <c r="G19" s="11">
        <v>72</v>
      </c>
      <c r="H19" s="11">
        <v>9</v>
      </c>
      <c r="I19" s="11">
        <v>109</v>
      </c>
      <c r="J19" s="36">
        <v>213</v>
      </c>
      <c r="K19" s="37">
        <v>47.16</v>
      </c>
      <c r="L19" s="13">
        <f t="shared" si="0"/>
        <v>0.62911439999999996</v>
      </c>
      <c r="M19" s="12">
        <f t="shared" si="3"/>
        <v>72.996861589700885</v>
      </c>
      <c r="N19" s="11">
        <v>2</v>
      </c>
      <c r="O19" s="44">
        <v>4.2</v>
      </c>
      <c r="P19" s="110">
        <v>685</v>
      </c>
      <c r="Q19" s="38">
        <f t="shared" si="1"/>
        <v>13</v>
      </c>
    </row>
    <row r="20" spans="1:17" ht="15.75" customHeight="1" x14ac:dyDescent="0.25">
      <c r="A20" s="24">
        <v>10</v>
      </c>
      <c r="B20" s="252" t="s">
        <v>323</v>
      </c>
      <c r="C20" s="235">
        <v>1.62</v>
      </c>
      <c r="D20" s="210">
        <f t="shared" si="2"/>
        <v>83.07692307692308</v>
      </c>
      <c r="E20" s="10">
        <v>6</v>
      </c>
      <c r="F20" s="10">
        <v>7</v>
      </c>
      <c r="G20" s="10">
        <v>79</v>
      </c>
      <c r="H20" s="10">
        <v>9</v>
      </c>
      <c r="I20" s="10">
        <v>110</v>
      </c>
      <c r="J20" s="243">
        <v>213</v>
      </c>
      <c r="K20" s="245">
        <v>48.72</v>
      </c>
      <c r="L20" s="235">
        <f t="shared" si="0"/>
        <v>0.72612288000000003</v>
      </c>
      <c r="M20" s="210">
        <f t="shared" si="3"/>
        <v>84.252866201242554</v>
      </c>
      <c r="N20" s="10">
        <v>3</v>
      </c>
      <c r="O20" s="246">
        <v>3.9</v>
      </c>
      <c r="P20" s="247">
        <v>676</v>
      </c>
      <c r="Q20" s="248">
        <f t="shared" si="1"/>
        <v>16</v>
      </c>
    </row>
    <row r="21" spans="1:17" s="21" customFormat="1" ht="15.75" customHeight="1" x14ac:dyDescent="0.25">
      <c r="C21"/>
    </row>
    <row r="22" spans="1:17" s="21" customFormat="1" ht="15.75" customHeight="1" x14ac:dyDescent="0.25">
      <c r="A22" s="23" t="s">
        <v>262</v>
      </c>
      <c r="C22"/>
    </row>
    <row r="23" spans="1:17" s="21" customFormat="1" ht="15.75" customHeight="1" x14ac:dyDescent="0.25">
      <c r="A23" s="65">
        <v>1</v>
      </c>
      <c r="B23" s="239" t="s">
        <v>314</v>
      </c>
      <c r="C23" s="234">
        <v>2.1800000000000002</v>
      </c>
      <c r="D23" s="58">
        <v>100</v>
      </c>
      <c r="E23" s="58">
        <v>10</v>
      </c>
      <c r="F23" s="62">
        <v>8</v>
      </c>
      <c r="G23" s="62">
        <v>90</v>
      </c>
      <c r="H23" s="63">
        <v>8</v>
      </c>
      <c r="I23" s="62">
        <v>127</v>
      </c>
      <c r="J23" s="58">
        <v>223</v>
      </c>
      <c r="K23" s="61">
        <v>43.84</v>
      </c>
      <c r="L23" s="60">
        <f t="shared" ref="L23:L32" si="4">(((C23*92)/100)*K23)/100</f>
        <v>0.87925503999999999</v>
      </c>
      <c r="M23" s="58">
        <v>100</v>
      </c>
      <c r="N23" s="58">
        <v>5</v>
      </c>
      <c r="O23" s="61">
        <v>4.7</v>
      </c>
      <c r="P23" s="62">
        <v>707</v>
      </c>
      <c r="Q23" s="62">
        <f t="shared" ref="Q23:Q32" si="5">(E23+F23+N23)</f>
        <v>23</v>
      </c>
    </row>
    <row r="24" spans="1:17" s="21" customFormat="1" ht="15.75" customHeight="1" x14ac:dyDescent="0.25">
      <c r="A24" s="17">
        <v>2</v>
      </c>
      <c r="B24" s="254" t="s">
        <v>315</v>
      </c>
      <c r="C24" s="235">
        <v>2.36</v>
      </c>
      <c r="D24" s="12">
        <f t="shared" ref="D24:D32" si="6">(C24*D$23)/C$23</f>
        <v>108.25688073394494</v>
      </c>
      <c r="E24" s="11">
        <v>12</v>
      </c>
      <c r="F24" s="12">
        <v>9</v>
      </c>
      <c r="G24" s="12">
        <v>92</v>
      </c>
      <c r="H24" s="12">
        <v>9</v>
      </c>
      <c r="I24" s="12">
        <v>141</v>
      </c>
      <c r="J24" s="12">
        <v>223</v>
      </c>
      <c r="K24" s="14">
        <v>45.05</v>
      </c>
      <c r="L24" s="13">
        <f t="shared" si="4"/>
        <v>0.97812559999999993</v>
      </c>
      <c r="M24" s="12">
        <f t="shared" ref="M24:M32" si="7">(L24*M$23)/L$23</f>
        <v>111.24481015201231</v>
      </c>
      <c r="N24" s="12">
        <v>6</v>
      </c>
      <c r="O24" s="14">
        <v>4.5</v>
      </c>
      <c r="P24" s="12">
        <v>694</v>
      </c>
      <c r="Q24" s="12">
        <f t="shared" si="5"/>
        <v>27</v>
      </c>
    </row>
    <row r="25" spans="1:17" s="21" customFormat="1" ht="15.75" customHeight="1" x14ac:dyDescent="0.25">
      <c r="A25" s="17">
        <v>3</v>
      </c>
      <c r="B25" s="249" t="s">
        <v>316</v>
      </c>
      <c r="C25" s="235">
        <v>2.64</v>
      </c>
      <c r="D25" s="12">
        <f t="shared" si="6"/>
        <v>121.10091743119266</v>
      </c>
      <c r="E25" s="11">
        <v>14</v>
      </c>
      <c r="F25" s="12">
        <v>9</v>
      </c>
      <c r="G25" s="12">
        <v>91</v>
      </c>
      <c r="H25" s="12">
        <v>9</v>
      </c>
      <c r="I25" s="12">
        <v>143</v>
      </c>
      <c r="J25" s="12">
        <v>223</v>
      </c>
      <c r="K25" s="14">
        <v>45.97</v>
      </c>
      <c r="L25" s="13">
        <f t="shared" si="4"/>
        <v>1.1165193600000001</v>
      </c>
      <c r="M25" s="12">
        <f t="shared" si="7"/>
        <v>126.98469831915892</v>
      </c>
      <c r="N25" s="12">
        <v>8</v>
      </c>
      <c r="O25" s="14">
        <v>4.5</v>
      </c>
      <c r="P25" s="12">
        <v>694</v>
      </c>
      <c r="Q25" s="12">
        <f t="shared" si="5"/>
        <v>31</v>
      </c>
    </row>
    <row r="26" spans="1:17" s="21" customFormat="1" ht="15.75" customHeight="1" x14ac:dyDescent="0.25">
      <c r="A26" s="17">
        <v>4</v>
      </c>
      <c r="B26" s="250" t="s">
        <v>317</v>
      </c>
      <c r="C26" s="235">
        <v>2.78</v>
      </c>
      <c r="D26" s="12">
        <f t="shared" si="6"/>
        <v>127.52293577981651</v>
      </c>
      <c r="E26" s="11">
        <v>16</v>
      </c>
      <c r="F26" s="12">
        <v>9</v>
      </c>
      <c r="G26" s="12">
        <v>92</v>
      </c>
      <c r="H26" s="12">
        <v>9</v>
      </c>
      <c r="I26" s="12">
        <v>148</v>
      </c>
      <c r="J26" s="12">
        <v>223</v>
      </c>
      <c r="K26" s="14">
        <v>47.36</v>
      </c>
      <c r="L26" s="13">
        <f t="shared" si="4"/>
        <v>1.2112793599999998</v>
      </c>
      <c r="M26" s="12">
        <f t="shared" si="7"/>
        <v>137.76200361615213</v>
      </c>
      <c r="N26" s="12">
        <v>9</v>
      </c>
      <c r="O26" s="14">
        <v>4.5999999999999996</v>
      </c>
      <c r="P26" s="12">
        <v>677</v>
      </c>
      <c r="Q26" s="12">
        <f t="shared" si="5"/>
        <v>34</v>
      </c>
    </row>
    <row r="27" spans="1:17" s="21" customFormat="1" ht="15.75" customHeight="1" x14ac:dyDescent="0.25">
      <c r="A27" s="17">
        <v>5</v>
      </c>
      <c r="B27" s="236" t="s">
        <v>318</v>
      </c>
      <c r="C27" s="235">
        <v>2.16</v>
      </c>
      <c r="D27" s="12">
        <f t="shared" si="6"/>
        <v>99.082568807339442</v>
      </c>
      <c r="E27" s="11">
        <v>10</v>
      </c>
      <c r="F27" s="12">
        <v>9</v>
      </c>
      <c r="G27" s="12">
        <v>92</v>
      </c>
      <c r="H27" s="12">
        <v>9</v>
      </c>
      <c r="I27" s="12">
        <v>143</v>
      </c>
      <c r="J27" s="12">
        <v>223</v>
      </c>
      <c r="K27" s="14">
        <v>45.92</v>
      </c>
      <c r="L27" s="13">
        <f t="shared" si="4"/>
        <v>0.91252224000000015</v>
      </c>
      <c r="M27" s="12">
        <f t="shared" si="7"/>
        <v>103.78356659746871</v>
      </c>
      <c r="N27" s="12">
        <v>5</v>
      </c>
      <c r="O27" s="14">
        <v>4.4000000000000004</v>
      </c>
      <c r="P27" s="12">
        <v>700</v>
      </c>
      <c r="Q27" s="12">
        <f t="shared" si="5"/>
        <v>24</v>
      </c>
    </row>
    <row r="28" spans="1:17" s="21" customFormat="1" ht="15.75" customHeight="1" x14ac:dyDescent="0.25">
      <c r="A28" s="17">
        <v>6</v>
      </c>
      <c r="B28" s="255" t="s">
        <v>319</v>
      </c>
      <c r="C28" s="235">
        <v>2.88</v>
      </c>
      <c r="D28" s="12">
        <f t="shared" si="6"/>
        <v>132.11009174311926</v>
      </c>
      <c r="E28" s="11">
        <v>16</v>
      </c>
      <c r="F28" s="12">
        <v>8</v>
      </c>
      <c r="G28" s="12">
        <v>83</v>
      </c>
      <c r="H28" s="12">
        <v>9</v>
      </c>
      <c r="I28" s="12">
        <v>157</v>
      </c>
      <c r="J28" s="12">
        <v>223</v>
      </c>
      <c r="K28" s="14">
        <v>44.94</v>
      </c>
      <c r="L28" s="13">
        <f t="shared" si="4"/>
        <v>1.1907302399999999</v>
      </c>
      <c r="M28" s="12">
        <f t="shared" si="7"/>
        <v>135.42489787718475</v>
      </c>
      <c r="N28" s="12">
        <v>9</v>
      </c>
      <c r="O28" s="14">
        <v>4.3</v>
      </c>
      <c r="P28" s="12">
        <v>700</v>
      </c>
      <c r="Q28" s="12">
        <f t="shared" si="5"/>
        <v>33</v>
      </c>
    </row>
    <row r="29" spans="1:17" s="21" customFormat="1" ht="15.75" customHeight="1" x14ac:dyDescent="0.25">
      <c r="A29" s="17">
        <v>7</v>
      </c>
      <c r="B29" s="255" t="s">
        <v>320</v>
      </c>
      <c r="C29" s="235">
        <v>2.81</v>
      </c>
      <c r="D29" s="12">
        <f t="shared" si="6"/>
        <v>128.89908256880733</v>
      </c>
      <c r="E29" s="11">
        <v>16</v>
      </c>
      <c r="F29" s="12">
        <v>9</v>
      </c>
      <c r="G29" s="12">
        <v>92</v>
      </c>
      <c r="H29" s="12">
        <v>9</v>
      </c>
      <c r="I29" s="12">
        <v>142</v>
      </c>
      <c r="J29" s="12">
        <v>223</v>
      </c>
      <c r="K29" s="14">
        <v>44.43</v>
      </c>
      <c r="L29" s="13">
        <f t="shared" si="4"/>
        <v>1.14860436</v>
      </c>
      <c r="M29" s="12">
        <f t="shared" si="7"/>
        <v>130.63381018549521</v>
      </c>
      <c r="N29" s="12">
        <v>8</v>
      </c>
      <c r="O29" s="14">
        <v>4.4000000000000004</v>
      </c>
      <c r="P29" s="12">
        <v>694</v>
      </c>
      <c r="Q29" s="12">
        <f t="shared" si="5"/>
        <v>33</v>
      </c>
    </row>
    <row r="30" spans="1:17" s="21" customFormat="1" ht="15.75" customHeight="1" x14ac:dyDescent="0.25">
      <c r="A30" s="17">
        <v>8</v>
      </c>
      <c r="B30" s="251" t="s">
        <v>321</v>
      </c>
      <c r="C30" s="235">
        <v>2.65</v>
      </c>
      <c r="D30" s="12">
        <f t="shared" si="6"/>
        <v>121.55963302752292</v>
      </c>
      <c r="E30" s="11">
        <v>14</v>
      </c>
      <c r="F30" s="12">
        <v>8</v>
      </c>
      <c r="G30" s="12">
        <v>87</v>
      </c>
      <c r="H30" s="12">
        <v>9</v>
      </c>
      <c r="I30" s="12">
        <v>143</v>
      </c>
      <c r="J30" s="12">
        <v>223</v>
      </c>
      <c r="K30" s="14">
        <v>44.77</v>
      </c>
      <c r="L30" s="13">
        <f t="shared" si="4"/>
        <v>1.0914926</v>
      </c>
      <c r="M30" s="12">
        <f t="shared" si="7"/>
        <v>124.13833874640059</v>
      </c>
      <c r="N30" s="12">
        <v>8</v>
      </c>
      <c r="O30" s="14">
        <v>4.5999999999999996</v>
      </c>
      <c r="P30" s="12">
        <v>693</v>
      </c>
      <c r="Q30" s="12">
        <f t="shared" si="5"/>
        <v>30</v>
      </c>
    </row>
    <row r="31" spans="1:17" s="21" customFormat="1" ht="15.75" customHeight="1" x14ac:dyDescent="0.25">
      <c r="A31" s="17">
        <v>9</v>
      </c>
      <c r="B31" s="253" t="s">
        <v>322</v>
      </c>
      <c r="C31" s="235">
        <v>2.69</v>
      </c>
      <c r="D31" s="12">
        <f t="shared" si="6"/>
        <v>123.39449541284402</v>
      </c>
      <c r="E31" s="11">
        <v>14</v>
      </c>
      <c r="F31" s="12">
        <v>9</v>
      </c>
      <c r="G31" s="12">
        <v>91</v>
      </c>
      <c r="H31" s="12">
        <v>9</v>
      </c>
      <c r="I31" s="12">
        <v>133</v>
      </c>
      <c r="J31" s="12">
        <v>223</v>
      </c>
      <c r="K31" s="14">
        <v>44.45</v>
      </c>
      <c r="L31" s="13">
        <f t="shared" si="4"/>
        <v>1.1000486</v>
      </c>
      <c r="M31" s="12">
        <f t="shared" si="7"/>
        <v>125.11143524409027</v>
      </c>
      <c r="N31" s="12">
        <v>7</v>
      </c>
      <c r="O31" s="14">
        <v>4.5</v>
      </c>
      <c r="P31" s="12">
        <v>697</v>
      </c>
      <c r="Q31" s="12">
        <f t="shared" si="5"/>
        <v>30</v>
      </c>
    </row>
    <row r="32" spans="1:17" s="21" customFormat="1" ht="15.75" customHeight="1" x14ac:dyDescent="0.25">
      <c r="A32" s="17">
        <v>10</v>
      </c>
      <c r="B32" s="252" t="s">
        <v>323</v>
      </c>
      <c r="C32" s="235">
        <v>2.91</v>
      </c>
      <c r="D32" s="12">
        <f t="shared" si="6"/>
        <v>133.48623853211009</v>
      </c>
      <c r="E32" s="11">
        <v>16</v>
      </c>
      <c r="F32" s="12">
        <v>9</v>
      </c>
      <c r="G32" s="12">
        <v>95</v>
      </c>
      <c r="H32" s="12">
        <v>9</v>
      </c>
      <c r="I32" s="12">
        <v>135</v>
      </c>
      <c r="J32" s="12">
        <v>223</v>
      </c>
      <c r="K32" s="14">
        <v>42.54</v>
      </c>
      <c r="L32" s="13">
        <f t="shared" si="4"/>
        <v>1.1388808800000003</v>
      </c>
      <c r="M32" s="12">
        <f t="shared" si="7"/>
        <v>129.52793310118534</v>
      </c>
      <c r="N32" s="12">
        <v>8</v>
      </c>
      <c r="O32" s="14">
        <v>5.0999999999999996</v>
      </c>
      <c r="P32" s="12">
        <v>701</v>
      </c>
      <c r="Q32" s="12">
        <f t="shared" si="5"/>
        <v>33</v>
      </c>
    </row>
    <row r="33" spans="1:17" s="21" customFormat="1" ht="15.75" customHeight="1" x14ac:dyDescent="0.25">
      <c r="C33"/>
    </row>
    <row r="34" spans="1:17" s="21" customFormat="1" ht="15.75" customHeight="1" x14ac:dyDescent="0.25">
      <c r="A34" s="23" t="s">
        <v>602</v>
      </c>
      <c r="C34"/>
    </row>
    <row r="35" spans="1:17" s="21" customFormat="1" ht="15.75" customHeight="1" x14ac:dyDescent="0.25">
      <c r="A35" s="65">
        <v>1</v>
      </c>
      <c r="B35" s="239" t="s">
        <v>314</v>
      </c>
      <c r="C35" s="234">
        <v>3.22</v>
      </c>
      <c r="D35" s="58">
        <v>100</v>
      </c>
      <c r="E35" s="58">
        <v>10</v>
      </c>
      <c r="F35" s="62">
        <v>9</v>
      </c>
      <c r="G35" s="62">
        <v>98</v>
      </c>
      <c r="H35" s="58">
        <v>9</v>
      </c>
      <c r="I35" s="62">
        <v>119</v>
      </c>
      <c r="J35" s="26">
        <v>216</v>
      </c>
      <c r="K35" s="61">
        <v>48.87</v>
      </c>
      <c r="L35" s="60">
        <f t="shared" ref="L35:L44" si="8">(((C35*92)/100)*K35)/100</f>
        <v>1.44772488</v>
      </c>
      <c r="M35" s="58">
        <v>100</v>
      </c>
      <c r="N35" s="58">
        <v>5</v>
      </c>
      <c r="O35" s="61">
        <v>5.0999999999999996</v>
      </c>
      <c r="P35" s="62">
        <v>686</v>
      </c>
      <c r="Q35" s="62">
        <f t="shared" ref="Q35:Q44" si="9">(E35+F35+N35)</f>
        <v>24</v>
      </c>
    </row>
    <row r="36" spans="1:17" s="21" customFormat="1" ht="15.75" customHeight="1" x14ac:dyDescent="0.25">
      <c r="A36" s="17">
        <v>2</v>
      </c>
      <c r="B36" s="249" t="s">
        <v>315</v>
      </c>
      <c r="C36" s="235">
        <v>3.42</v>
      </c>
      <c r="D36" s="12">
        <f t="shared" ref="D36:D44" si="10">(C36*D$35)/C$35</f>
        <v>106.2111801242236</v>
      </c>
      <c r="E36" s="11">
        <v>12</v>
      </c>
      <c r="F36" s="11">
        <v>9</v>
      </c>
      <c r="G36" s="12">
        <v>92</v>
      </c>
      <c r="H36" s="11">
        <v>9</v>
      </c>
      <c r="I36" s="12">
        <v>130</v>
      </c>
      <c r="J36" s="10">
        <v>218</v>
      </c>
      <c r="K36" s="14">
        <v>48.41</v>
      </c>
      <c r="L36" s="13">
        <f t="shared" si="8"/>
        <v>1.5231722399999998</v>
      </c>
      <c r="M36" s="12">
        <f t="shared" ref="M36:M44" si="11">(L36*M$35)/L$35</f>
        <v>105.21144321288448</v>
      </c>
      <c r="N36" s="11">
        <v>5</v>
      </c>
      <c r="O36" s="14">
        <v>4.5</v>
      </c>
      <c r="P36" s="12">
        <v>685</v>
      </c>
      <c r="Q36" s="12">
        <f t="shared" si="9"/>
        <v>26</v>
      </c>
    </row>
    <row r="37" spans="1:17" s="21" customFormat="1" ht="15.75" customHeight="1" x14ac:dyDescent="0.25">
      <c r="A37" s="17">
        <v>3</v>
      </c>
      <c r="B37" s="249" t="s">
        <v>316</v>
      </c>
      <c r="C37" s="235">
        <v>3.45</v>
      </c>
      <c r="D37" s="12">
        <f t="shared" si="10"/>
        <v>107.14285714285714</v>
      </c>
      <c r="E37" s="11">
        <v>12</v>
      </c>
      <c r="F37" s="11">
        <v>9</v>
      </c>
      <c r="G37" s="12">
        <v>95</v>
      </c>
      <c r="H37" s="11">
        <v>9</v>
      </c>
      <c r="I37" s="12">
        <v>127</v>
      </c>
      <c r="J37" s="10">
        <v>218</v>
      </c>
      <c r="K37" s="14">
        <v>48.53</v>
      </c>
      <c r="L37" s="13">
        <f t="shared" si="8"/>
        <v>1.5403422000000004</v>
      </c>
      <c r="M37" s="12">
        <f t="shared" si="11"/>
        <v>106.39743927036747</v>
      </c>
      <c r="N37" s="11">
        <v>6</v>
      </c>
      <c r="O37" s="14">
        <v>4.4000000000000004</v>
      </c>
      <c r="P37" s="12">
        <v>680</v>
      </c>
      <c r="Q37" s="12">
        <f t="shared" si="9"/>
        <v>27</v>
      </c>
    </row>
    <row r="38" spans="1:17" s="21" customFormat="1" ht="15.75" customHeight="1" x14ac:dyDescent="0.25">
      <c r="A38" s="17">
        <v>4</v>
      </c>
      <c r="B38" s="250" t="s">
        <v>317</v>
      </c>
      <c r="C38" s="235">
        <v>3.57</v>
      </c>
      <c r="D38" s="12">
        <f t="shared" si="10"/>
        <v>110.8695652173913</v>
      </c>
      <c r="E38" s="11">
        <v>12</v>
      </c>
      <c r="F38" s="11">
        <v>9</v>
      </c>
      <c r="G38" s="12">
        <v>92</v>
      </c>
      <c r="H38" s="11">
        <v>9</v>
      </c>
      <c r="I38" s="12">
        <v>137</v>
      </c>
      <c r="J38" s="10">
        <v>218</v>
      </c>
      <c r="K38" s="14">
        <v>46.81</v>
      </c>
      <c r="L38" s="13">
        <f t="shared" si="8"/>
        <v>1.53742764</v>
      </c>
      <c r="M38" s="12">
        <f t="shared" si="11"/>
        <v>106.19611925160808</v>
      </c>
      <c r="N38" s="11">
        <v>6</v>
      </c>
      <c r="O38" s="14">
        <v>4.3</v>
      </c>
      <c r="P38" s="12">
        <v>664</v>
      </c>
      <c r="Q38" s="12">
        <f t="shared" si="9"/>
        <v>27</v>
      </c>
    </row>
    <row r="39" spans="1:17" s="21" customFormat="1" ht="15.75" customHeight="1" x14ac:dyDescent="0.25">
      <c r="A39" s="17">
        <v>5</v>
      </c>
      <c r="B39" s="236" t="s">
        <v>318</v>
      </c>
      <c r="C39" s="235">
        <v>3.3</v>
      </c>
      <c r="D39" s="12">
        <f t="shared" si="10"/>
        <v>102.48447204968943</v>
      </c>
      <c r="E39" s="11">
        <v>10</v>
      </c>
      <c r="F39" s="11">
        <v>9</v>
      </c>
      <c r="G39" s="12">
        <v>93</v>
      </c>
      <c r="H39" s="11">
        <v>9</v>
      </c>
      <c r="I39" s="12">
        <v>128</v>
      </c>
      <c r="J39" s="10">
        <v>216</v>
      </c>
      <c r="K39" s="14">
        <v>47.77</v>
      </c>
      <c r="L39" s="13">
        <f t="shared" si="8"/>
        <v>1.4502972000000001</v>
      </c>
      <c r="M39" s="12">
        <f t="shared" si="11"/>
        <v>100.17768016807172</v>
      </c>
      <c r="N39" s="11">
        <v>5</v>
      </c>
      <c r="O39" s="14">
        <v>4.5</v>
      </c>
      <c r="P39" s="12">
        <v>688</v>
      </c>
      <c r="Q39" s="12">
        <f t="shared" si="9"/>
        <v>24</v>
      </c>
    </row>
    <row r="40" spans="1:17" s="21" customFormat="1" ht="15.75" customHeight="1" x14ac:dyDescent="0.25">
      <c r="A40" s="17">
        <v>6</v>
      </c>
      <c r="B40" s="255" t="s">
        <v>319</v>
      </c>
      <c r="C40" s="235">
        <v>2.94</v>
      </c>
      <c r="D40" s="12">
        <f t="shared" si="10"/>
        <v>91.304347826086953</v>
      </c>
      <c r="E40" s="11">
        <v>8</v>
      </c>
      <c r="F40" s="11">
        <v>9</v>
      </c>
      <c r="G40" s="12">
        <v>93</v>
      </c>
      <c r="H40" s="11">
        <v>9</v>
      </c>
      <c r="I40" s="12">
        <v>143</v>
      </c>
      <c r="J40" s="10">
        <v>216</v>
      </c>
      <c r="K40" s="14">
        <v>47.69</v>
      </c>
      <c r="L40" s="13">
        <f t="shared" si="8"/>
        <v>1.2899191199999998</v>
      </c>
      <c r="M40" s="12">
        <f t="shared" si="11"/>
        <v>89.099741105506169</v>
      </c>
      <c r="N40" s="11">
        <v>4</v>
      </c>
      <c r="O40" s="14">
        <v>4.4000000000000004</v>
      </c>
      <c r="P40" s="12">
        <v>682</v>
      </c>
      <c r="Q40" s="12">
        <f t="shared" si="9"/>
        <v>21</v>
      </c>
    </row>
    <row r="41" spans="1:17" s="21" customFormat="1" ht="15.75" customHeight="1" x14ac:dyDescent="0.25">
      <c r="A41" s="17">
        <v>7</v>
      </c>
      <c r="B41" s="255" t="s">
        <v>320</v>
      </c>
      <c r="C41" s="235">
        <v>3.05</v>
      </c>
      <c r="D41" s="12">
        <f t="shared" si="10"/>
        <v>94.720496894409933</v>
      </c>
      <c r="E41" s="11">
        <v>8</v>
      </c>
      <c r="F41" s="11">
        <v>9</v>
      </c>
      <c r="G41" s="12">
        <v>94</v>
      </c>
      <c r="H41" s="11">
        <v>9</v>
      </c>
      <c r="I41" s="12">
        <v>120</v>
      </c>
      <c r="J41" s="10">
        <v>218</v>
      </c>
      <c r="K41" s="14">
        <v>49.31</v>
      </c>
      <c r="L41" s="13">
        <f t="shared" si="8"/>
        <v>1.3836385999999998</v>
      </c>
      <c r="M41" s="12">
        <f t="shared" si="11"/>
        <v>95.573310862765581</v>
      </c>
      <c r="N41" s="11">
        <v>5</v>
      </c>
      <c r="O41" s="14">
        <v>4.3</v>
      </c>
      <c r="P41" s="12">
        <v>672</v>
      </c>
      <c r="Q41" s="12">
        <f t="shared" si="9"/>
        <v>22</v>
      </c>
    </row>
    <row r="42" spans="1:17" s="21" customFormat="1" ht="15.75" customHeight="1" x14ac:dyDescent="0.25">
      <c r="A42" s="17">
        <v>8</v>
      </c>
      <c r="B42" s="251" t="s">
        <v>321</v>
      </c>
      <c r="C42" s="235">
        <v>2.41</v>
      </c>
      <c r="D42" s="12">
        <f t="shared" si="10"/>
        <v>74.844720496894411</v>
      </c>
      <c r="E42" s="11">
        <v>4</v>
      </c>
      <c r="F42" s="11">
        <v>9</v>
      </c>
      <c r="G42" s="12">
        <v>95</v>
      </c>
      <c r="H42" s="11">
        <v>9</v>
      </c>
      <c r="I42" s="12">
        <v>120</v>
      </c>
      <c r="J42" s="10">
        <v>216</v>
      </c>
      <c r="K42" s="14">
        <v>49.12</v>
      </c>
      <c r="L42" s="13">
        <f t="shared" si="8"/>
        <v>1.0890886399999999</v>
      </c>
      <c r="M42" s="12">
        <f t="shared" si="11"/>
        <v>75.227597110854376</v>
      </c>
      <c r="N42" s="11">
        <v>2</v>
      </c>
      <c r="O42" s="14">
        <v>3.9</v>
      </c>
      <c r="P42" s="12">
        <v>666</v>
      </c>
      <c r="Q42" s="12">
        <f t="shared" si="9"/>
        <v>15</v>
      </c>
    </row>
    <row r="43" spans="1:17" s="21" customFormat="1" ht="15.75" customHeight="1" x14ac:dyDescent="0.25">
      <c r="A43" s="17">
        <v>9</v>
      </c>
      <c r="B43" s="253" t="s">
        <v>322</v>
      </c>
      <c r="C43" s="235">
        <v>2.63</v>
      </c>
      <c r="D43" s="12">
        <f t="shared" si="10"/>
        <v>81.677018633540371</v>
      </c>
      <c r="E43" s="11">
        <v>6</v>
      </c>
      <c r="F43" s="11">
        <v>9</v>
      </c>
      <c r="G43" s="12">
        <v>97</v>
      </c>
      <c r="H43" s="11">
        <v>9</v>
      </c>
      <c r="I43" s="12">
        <v>131</v>
      </c>
      <c r="J43" s="10">
        <v>218</v>
      </c>
      <c r="K43" s="14">
        <v>48.55</v>
      </c>
      <c r="L43" s="13">
        <f t="shared" si="8"/>
        <v>1.1747158</v>
      </c>
      <c r="M43" s="12">
        <f t="shared" si="11"/>
        <v>81.142198785725085</v>
      </c>
      <c r="N43" s="11">
        <v>3</v>
      </c>
      <c r="O43" s="14">
        <v>4.4000000000000004</v>
      </c>
      <c r="P43" s="12">
        <v>674</v>
      </c>
      <c r="Q43" s="12">
        <f t="shared" si="9"/>
        <v>18</v>
      </c>
    </row>
    <row r="44" spans="1:17" s="21" customFormat="1" ht="15.75" customHeight="1" x14ac:dyDescent="0.25">
      <c r="A44" s="17">
        <v>10</v>
      </c>
      <c r="B44" s="252" t="s">
        <v>323</v>
      </c>
      <c r="C44" s="235">
        <v>2.11</v>
      </c>
      <c r="D44" s="12">
        <f t="shared" si="10"/>
        <v>65.527950310559007</v>
      </c>
      <c r="E44" s="11">
        <v>4</v>
      </c>
      <c r="F44" s="11">
        <v>9</v>
      </c>
      <c r="G44" s="12">
        <v>98</v>
      </c>
      <c r="H44" s="11">
        <v>9</v>
      </c>
      <c r="I44" s="12">
        <v>117</v>
      </c>
      <c r="J44" s="10">
        <v>216</v>
      </c>
      <c r="K44" s="14">
        <v>48.31</v>
      </c>
      <c r="L44" s="13">
        <f t="shared" si="8"/>
        <v>0.93779371999999994</v>
      </c>
      <c r="M44" s="12">
        <f t="shared" si="11"/>
        <v>64.777067311297429</v>
      </c>
      <c r="N44" s="11">
        <v>1</v>
      </c>
      <c r="O44" s="14">
        <v>5.3</v>
      </c>
      <c r="P44" s="12">
        <v>682</v>
      </c>
      <c r="Q44" s="12">
        <f t="shared" si="9"/>
        <v>14</v>
      </c>
    </row>
    <row r="45" spans="1:17" s="21" customFormat="1" ht="15.75" customHeight="1" x14ac:dyDescent="0.25">
      <c r="C45"/>
      <c r="J45"/>
    </row>
    <row r="46" spans="1:17" x14ac:dyDescent="0.25">
      <c r="A46" s="16" t="s">
        <v>38</v>
      </c>
    </row>
    <row r="47" spans="1:17" s="21" customFormat="1" ht="15.75" customHeight="1" x14ac:dyDescent="0.25">
      <c r="A47" s="205" t="s">
        <v>264</v>
      </c>
      <c r="B47" s="100"/>
      <c r="C47" s="256"/>
      <c r="D47" s="93"/>
      <c r="E47" s="94"/>
      <c r="F47" s="94"/>
      <c r="G47" s="94"/>
      <c r="H47" s="94"/>
      <c r="I47" s="94"/>
      <c r="J47" s="94"/>
      <c r="K47" s="96"/>
      <c r="L47" s="92"/>
      <c r="M47" s="93"/>
      <c r="N47" s="94"/>
      <c r="O47" s="96"/>
      <c r="P47" s="96"/>
      <c r="Q47" s="93"/>
    </row>
    <row r="48" spans="1:17" s="21" customFormat="1" ht="15.75" customHeight="1" x14ac:dyDescent="0.25">
      <c r="A48" s="205"/>
      <c r="B48" s="100"/>
      <c r="C48" s="256"/>
      <c r="D48" s="93"/>
      <c r="E48" s="94"/>
      <c r="F48" s="94"/>
      <c r="G48" s="94"/>
      <c r="H48" s="94"/>
      <c r="I48" s="94"/>
      <c r="J48" s="94"/>
      <c r="K48" s="96"/>
      <c r="L48" s="92"/>
      <c r="M48" s="93"/>
      <c r="N48" s="94"/>
      <c r="O48" s="96"/>
      <c r="P48" s="96"/>
      <c r="Q48" s="93"/>
    </row>
    <row r="49" spans="1:17" s="21" customFormat="1" ht="15.75" customHeight="1" x14ac:dyDescent="0.25">
      <c r="A49" s="23" t="s">
        <v>42</v>
      </c>
      <c r="C49"/>
    </row>
    <row r="50" spans="1:17" s="21" customFormat="1" ht="15.75" customHeight="1" x14ac:dyDescent="0.25">
      <c r="A50" s="65">
        <v>1</v>
      </c>
      <c r="B50" s="239" t="s">
        <v>314</v>
      </c>
      <c r="C50" s="60">
        <f>(C11+C23+C35)/3</f>
        <v>2.4499999999999997</v>
      </c>
      <c r="D50" s="58">
        <v>100</v>
      </c>
      <c r="E50" s="58">
        <v>10</v>
      </c>
      <c r="F50" s="208">
        <f>(F11+F23+F35)/3</f>
        <v>8.6666666666666661</v>
      </c>
      <c r="G50" s="208">
        <f>(G11+G23+G35)/3</f>
        <v>93.333333333333329</v>
      </c>
      <c r="H50" s="208">
        <f>(H11+H23+H35)/3</f>
        <v>8.6666666666666661</v>
      </c>
      <c r="I50" s="208">
        <f>(I11+I23+I35)/3</f>
        <v>121.66666666666667</v>
      </c>
      <c r="J50" s="208">
        <f>(J11+J23+J35)/3</f>
        <v>217.66666666666666</v>
      </c>
      <c r="K50" s="234">
        <f>(K11+K23+K35)/3</f>
        <v>46.916666666666664</v>
      </c>
      <c r="L50" s="60">
        <f t="shared" ref="L50:L59" si="12">(((C50*92)/100)*K50)/100</f>
        <v>1.0575016666666663</v>
      </c>
      <c r="M50" s="58">
        <v>100</v>
      </c>
      <c r="N50" s="58">
        <v>5</v>
      </c>
      <c r="O50" s="217">
        <f>(O11+O23+O35)/3</f>
        <v>4.7333333333333334</v>
      </c>
      <c r="P50" s="208">
        <f>(P11+P23+P35)/3</f>
        <v>693.66666666666663</v>
      </c>
      <c r="Q50" s="62">
        <f t="shared" ref="Q50:Q59" si="13">(E50+F50+N50)</f>
        <v>23.666666666666664</v>
      </c>
    </row>
    <row r="51" spans="1:17" s="21" customFormat="1" ht="15.75" customHeight="1" x14ac:dyDescent="0.25">
      <c r="A51" s="17">
        <v>2</v>
      </c>
      <c r="B51" s="286" t="s">
        <v>315</v>
      </c>
      <c r="C51" s="13">
        <f>(C12+C24+C36)/3</f>
        <v>2.4833333333333329</v>
      </c>
      <c r="D51" s="12">
        <f t="shared" ref="D51:D59" si="14">(C51*D$50)/C$50</f>
        <v>101.36054421768706</v>
      </c>
      <c r="E51" s="11">
        <v>10</v>
      </c>
      <c r="F51" s="210">
        <f>(F12+F24+F36)/3</f>
        <v>8.6666666666666661</v>
      </c>
      <c r="G51" s="210">
        <f>(G12+G24+G36)/3</f>
        <v>91</v>
      </c>
      <c r="H51" s="210">
        <f>(H12+H24+H36)/3</f>
        <v>9</v>
      </c>
      <c r="I51" s="210">
        <f>(I12+I24+I36)/3</f>
        <v>128.33333333333334</v>
      </c>
      <c r="J51" s="210">
        <f>(J12+J24+J36)/3</f>
        <v>218.33333333333334</v>
      </c>
      <c r="K51" s="235">
        <f>(K12+K24+K36)/3</f>
        <v>46.839999999999996</v>
      </c>
      <c r="L51" s="13">
        <f t="shared" si="12"/>
        <v>1.0701378666666665</v>
      </c>
      <c r="M51" s="12">
        <f t="shared" ref="M51:M59" si="15">(L51*M$50)/L$50</f>
        <v>101.19491064631895</v>
      </c>
      <c r="N51" s="11">
        <v>5</v>
      </c>
      <c r="O51" s="216">
        <f>(O12+O24+O36)/3</f>
        <v>4.3999999999999995</v>
      </c>
      <c r="P51" s="210">
        <f>(P12+P24+P36)/3</f>
        <v>689.66666666666663</v>
      </c>
      <c r="Q51" s="12">
        <f t="shared" si="13"/>
        <v>23.666666666666664</v>
      </c>
    </row>
    <row r="52" spans="1:17" s="21" customFormat="1" ht="15.75" customHeight="1" x14ac:dyDescent="0.25">
      <c r="A52" s="17">
        <v>3</v>
      </c>
      <c r="B52" s="286" t="s">
        <v>316</v>
      </c>
      <c r="C52" s="235">
        <f>(C13+C25+C37)/3</f>
        <v>2.5566666666666671</v>
      </c>
      <c r="D52" s="12">
        <f t="shared" si="14"/>
        <v>104.35374149659867</v>
      </c>
      <c r="E52" s="11">
        <v>10</v>
      </c>
      <c r="F52" s="210">
        <f>(F13+F25+F37)/3</f>
        <v>8.6666666666666661</v>
      </c>
      <c r="G52" s="210">
        <f>(G13+G25+G37)/3</f>
        <v>90.333333333333329</v>
      </c>
      <c r="H52" s="210">
        <f>(H13+H25+H37)/3</f>
        <v>9</v>
      </c>
      <c r="I52" s="210">
        <f>(I13+I25+I37)/3</f>
        <v>131</v>
      </c>
      <c r="J52" s="210">
        <f>(J13+J25+J37)/3</f>
        <v>218</v>
      </c>
      <c r="K52" s="235">
        <f>(K13+K25+K37)/3</f>
        <v>47.25</v>
      </c>
      <c r="L52" s="13">
        <f t="shared" si="12"/>
        <v>1.1113830000000002</v>
      </c>
      <c r="M52" s="12">
        <f t="shared" si="15"/>
        <v>105.09515351433652</v>
      </c>
      <c r="N52" s="11">
        <v>5</v>
      </c>
      <c r="O52" s="216">
        <f>(O13+O25+O37)/3</f>
        <v>4.4000000000000004</v>
      </c>
      <c r="P52" s="210">
        <f>(P13+P25+P37)/3</f>
        <v>688.66666666666663</v>
      </c>
      <c r="Q52" s="12">
        <f t="shared" si="13"/>
        <v>23.666666666666664</v>
      </c>
    </row>
    <row r="53" spans="1:17" s="21" customFormat="1" ht="15.75" customHeight="1" x14ac:dyDescent="0.25">
      <c r="A53" s="17">
        <v>4</v>
      </c>
      <c r="B53" s="287" t="s">
        <v>317</v>
      </c>
      <c r="C53" s="235">
        <f>(C14+C26+C38)/3</f>
        <v>2.7133333333333334</v>
      </c>
      <c r="D53" s="12">
        <f t="shared" si="14"/>
        <v>110.74829931972789</v>
      </c>
      <c r="E53" s="11">
        <v>12</v>
      </c>
      <c r="F53" s="210">
        <f>(F14+F26+F38)/3</f>
        <v>8.6666666666666661</v>
      </c>
      <c r="G53" s="210">
        <f>(G14+G26+G38)/3</f>
        <v>91.333333333333329</v>
      </c>
      <c r="H53" s="210">
        <f>(H14+H26+H38)/3</f>
        <v>9</v>
      </c>
      <c r="I53" s="210">
        <f>(I14+I26+I38)/3</f>
        <v>135.66666666666666</v>
      </c>
      <c r="J53" s="210">
        <f>(J14+J26+J38)/3</f>
        <v>218.33333333333334</v>
      </c>
      <c r="K53" s="235">
        <f>(K14+K26+K38)/3</f>
        <v>47.486666666666672</v>
      </c>
      <c r="L53" s="13">
        <f t="shared" si="12"/>
        <v>1.1853938311111112</v>
      </c>
      <c r="M53" s="12">
        <f t="shared" si="15"/>
        <v>112.09380263650758</v>
      </c>
      <c r="N53" s="11">
        <v>6</v>
      </c>
      <c r="O53" s="216">
        <f>(O14+O26+O38)/3</f>
        <v>4.4333333333333336</v>
      </c>
      <c r="P53" s="210">
        <f>(P14+P26+P38)/3</f>
        <v>675.33333333333337</v>
      </c>
      <c r="Q53" s="12">
        <f t="shared" si="13"/>
        <v>26.666666666666664</v>
      </c>
    </row>
    <row r="54" spans="1:17" s="21" customFormat="1" ht="15.75" customHeight="1" x14ac:dyDescent="0.25">
      <c r="A54" s="17">
        <v>5</v>
      </c>
      <c r="B54" s="236" t="s">
        <v>318</v>
      </c>
      <c r="C54" s="235">
        <f>(C15+C27+C39)/3</f>
        <v>2.4133333333333336</v>
      </c>
      <c r="D54" s="12">
        <f t="shared" si="14"/>
        <v>98.503401360544231</v>
      </c>
      <c r="E54" s="11">
        <v>10</v>
      </c>
      <c r="F54" s="210">
        <f>(F15+F27+F39)/3</f>
        <v>8.6666666666666661</v>
      </c>
      <c r="G54" s="210">
        <f>(G15+G27+G39)/3</f>
        <v>91.666666666666671</v>
      </c>
      <c r="H54" s="210">
        <f>(H15+H27+H39)/3</f>
        <v>9</v>
      </c>
      <c r="I54" s="210">
        <f>(I15+I27+I39)/3</f>
        <v>128.66666666666666</v>
      </c>
      <c r="J54" s="210">
        <f>(J15+J27+J39)/3</f>
        <v>217.33333333333334</v>
      </c>
      <c r="K54" s="235">
        <f>(K15+K27+K39)/3</f>
        <v>46.906666666666666</v>
      </c>
      <c r="L54" s="13">
        <f t="shared" si="12"/>
        <v>1.0414530844444445</v>
      </c>
      <c r="M54" s="12">
        <f t="shared" si="15"/>
        <v>98.482405964161899</v>
      </c>
      <c r="N54" s="11">
        <v>5</v>
      </c>
      <c r="O54" s="216">
        <f>(O15+O27+O39)/3</f>
        <v>4.2666666666666666</v>
      </c>
      <c r="P54" s="210">
        <f>(P15+P27+P39)/3</f>
        <v>693.33333333333337</v>
      </c>
      <c r="Q54" s="12">
        <f t="shared" si="13"/>
        <v>23.666666666666664</v>
      </c>
    </row>
    <row r="55" spans="1:17" s="21" customFormat="1" ht="15.75" customHeight="1" x14ac:dyDescent="0.25">
      <c r="A55" s="17">
        <v>6</v>
      </c>
      <c r="B55" s="237" t="s">
        <v>319</v>
      </c>
      <c r="C55" s="235">
        <f>(C16+C28+C40)/3</f>
        <v>2.4733333333333332</v>
      </c>
      <c r="D55" s="12">
        <f t="shared" si="14"/>
        <v>100.95238095238095</v>
      </c>
      <c r="E55" s="11">
        <v>10</v>
      </c>
      <c r="F55" s="210">
        <f>(F16+F28+F40)/3</f>
        <v>8.3333333333333339</v>
      </c>
      <c r="G55" s="210">
        <f>(G16+G28+G40)/3</f>
        <v>85.666666666666671</v>
      </c>
      <c r="H55" s="210">
        <f>(H16+H28+H40)/3</f>
        <v>9</v>
      </c>
      <c r="I55" s="210">
        <f>(I16+I28+I40)/3</f>
        <v>133.33333333333334</v>
      </c>
      <c r="J55" s="210">
        <f>(J16+J28+J40)/3</f>
        <v>217.33333333333334</v>
      </c>
      <c r="K55" s="235">
        <f>(K16+K28+K40)/3</f>
        <v>46.879999999999995</v>
      </c>
      <c r="L55" s="13">
        <f t="shared" si="12"/>
        <v>1.0667387733333333</v>
      </c>
      <c r="M55" s="12">
        <f t="shared" si="15"/>
        <v>100.87348388733827</v>
      </c>
      <c r="N55" s="11">
        <v>5</v>
      </c>
      <c r="O55" s="216">
        <f>(O16+O28+O40)/3</f>
        <v>4.2666666666666666</v>
      </c>
      <c r="P55" s="210">
        <f>(P16+P28+P40)/3</f>
        <v>690.66666666666663</v>
      </c>
      <c r="Q55" s="12">
        <f t="shared" si="13"/>
        <v>23.333333333333336</v>
      </c>
    </row>
    <row r="56" spans="1:17" s="21" customFormat="1" ht="15.75" customHeight="1" x14ac:dyDescent="0.25">
      <c r="A56" s="17">
        <v>7</v>
      </c>
      <c r="B56" s="237" t="s">
        <v>320</v>
      </c>
      <c r="C56" s="235">
        <f>(C17+C29+C41)/3</f>
        <v>2.5499999999999998</v>
      </c>
      <c r="D56" s="12">
        <f t="shared" si="14"/>
        <v>104.08163265306122</v>
      </c>
      <c r="E56" s="11">
        <v>10</v>
      </c>
      <c r="F56" s="210">
        <f>(F17+F29+F41)/3</f>
        <v>8.6666666666666661</v>
      </c>
      <c r="G56" s="210">
        <f>(G17+G29+G41)/3</f>
        <v>92</v>
      </c>
      <c r="H56" s="210">
        <f>(H17+H29+H41)/3</f>
        <v>9</v>
      </c>
      <c r="I56" s="210">
        <f>(I17+I29+I41)/3</f>
        <v>125.66666666666667</v>
      </c>
      <c r="J56" s="210">
        <f>(J17+J29+J41)/3</f>
        <v>218.33333333333334</v>
      </c>
      <c r="K56" s="235">
        <f>(K17+K29+K41)/3</f>
        <v>47.713333333333331</v>
      </c>
      <c r="L56" s="13">
        <f t="shared" si="12"/>
        <v>1.1193548</v>
      </c>
      <c r="M56" s="12">
        <f t="shared" si="15"/>
        <v>105.84898684162833</v>
      </c>
      <c r="N56" s="11">
        <v>6</v>
      </c>
      <c r="O56" s="216">
        <f>(O17+O29+O41)/3</f>
        <v>4.3000000000000007</v>
      </c>
      <c r="P56" s="210">
        <f>(P17+P29+P41)/3</f>
        <v>679.33333333333337</v>
      </c>
      <c r="Q56" s="12">
        <f t="shared" si="13"/>
        <v>24.666666666666664</v>
      </c>
    </row>
    <row r="57" spans="1:17" s="21" customFormat="1" ht="15.75" customHeight="1" x14ac:dyDescent="0.25">
      <c r="A57" s="17">
        <v>8</v>
      </c>
      <c r="B57" s="238" t="s">
        <v>321</v>
      </c>
      <c r="C57" s="235">
        <f>(C18+C30+C42)/3</f>
        <v>2.2966666666666669</v>
      </c>
      <c r="D57" s="12">
        <f t="shared" si="14"/>
        <v>93.741496598639472</v>
      </c>
      <c r="E57" s="11">
        <v>8</v>
      </c>
      <c r="F57" s="210">
        <f>(F18+F30+F42)/3</f>
        <v>7.666666666666667</v>
      </c>
      <c r="G57" s="210">
        <f>(G18+G30+G42)/3</f>
        <v>83</v>
      </c>
      <c r="H57" s="210">
        <f>(H18+H30+H42)/3</f>
        <v>9</v>
      </c>
      <c r="I57" s="210">
        <f>(I18+I30+I42)/3</f>
        <v>123.33333333333333</v>
      </c>
      <c r="J57" s="210">
        <f>(J18+J30+J42)/3</f>
        <v>217.66666666666666</v>
      </c>
      <c r="K57" s="235">
        <f>(K18+K30+K42)/3</f>
        <v>47.443333333333335</v>
      </c>
      <c r="L57" s="13">
        <f t="shared" si="12"/>
        <v>1.0024460044444445</v>
      </c>
      <c r="M57" s="12">
        <f t="shared" si="15"/>
        <v>94.793799011611796</v>
      </c>
      <c r="N57" s="11">
        <v>4</v>
      </c>
      <c r="O57" s="216">
        <f>(O18+O30+O42)/3</f>
        <v>4.0666666666666673</v>
      </c>
      <c r="P57" s="210">
        <f>(P18+P30+P42)/3</f>
        <v>679</v>
      </c>
      <c r="Q57" s="12">
        <f t="shared" si="13"/>
        <v>19.666666666666668</v>
      </c>
    </row>
    <row r="58" spans="1:17" s="21" customFormat="1" ht="15.75" customHeight="1" x14ac:dyDescent="0.25">
      <c r="A58" s="17">
        <v>9</v>
      </c>
      <c r="B58" s="240" t="s">
        <v>322</v>
      </c>
      <c r="C58" s="235">
        <f>(C19+C31+C43)/3</f>
        <v>2.2566666666666664</v>
      </c>
      <c r="D58" s="12">
        <f t="shared" si="14"/>
        <v>92.108843537414955</v>
      </c>
      <c r="E58" s="11">
        <v>8</v>
      </c>
      <c r="F58" s="210">
        <f>(F19+F31+F43)/3</f>
        <v>8.3333333333333339</v>
      </c>
      <c r="G58" s="210">
        <f>(G19+G31+G43)/3</f>
        <v>86.666666666666671</v>
      </c>
      <c r="H58" s="210">
        <f>(H19+H31+H43)/3</f>
        <v>9</v>
      </c>
      <c r="I58" s="210">
        <f>(I19+I31+I43)/3</f>
        <v>124.33333333333333</v>
      </c>
      <c r="J58" s="210">
        <f>(J19+J31+J43)/3</f>
        <v>218</v>
      </c>
      <c r="K58" s="235">
        <f>(K19+K31+K43)/3</f>
        <v>46.72</v>
      </c>
      <c r="L58" s="13">
        <f t="shared" si="12"/>
        <v>0.96996949333333315</v>
      </c>
      <c r="M58" s="12">
        <f t="shared" si="15"/>
        <v>91.722738971254586</v>
      </c>
      <c r="N58" s="11">
        <v>4</v>
      </c>
      <c r="O58" s="216">
        <f>(O19+O31+O43)/3</f>
        <v>4.3666666666666663</v>
      </c>
      <c r="P58" s="210">
        <f>(P19+P31+P43)/3</f>
        <v>685.33333333333337</v>
      </c>
      <c r="Q58" s="12">
        <f t="shared" si="13"/>
        <v>20.333333333333336</v>
      </c>
    </row>
    <row r="59" spans="1:17" s="21" customFormat="1" ht="15.75" customHeight="1" x14ac:dyDescent="0.25">
      <c r="A59" s="17">
        <v>10</v>
      </c>
      <c r="B59" s="241" t="s">
        <v>323</v>
      </c>
      <c r="C59" s="235">
        <f>(C20+C32+C44)/3</f>
        <v>2.2133333333333334</v>
      </c>
      <c r="D59" s="12">
        <f t="shared" si="14"/>
        <v>90.340136054421777</v>
      </c>
      <c r="E59" s="11">
        <v>8</v>
      </c>
      <c r="F59" s="210">
        <f>(F20+F32+F44)/3</f>
        <v>8.3333333333333339</v>
      </c>
      <c r="G59" s="210">
        <f>(G20+G32+G44)/3</f>
        <v>90.666666666666671</v>
      </c>
      <c r="H59" s="210">
        <f>(H20+H32+H44)/3</f>
        <v>9</v>
      </c>
      <c r="I59" s="210">
        <f>(I20+I32+I44)/3</f>
        <v>120.66666666666667</v>
      </c>
      <c r="J59" s="210">
        <f>(J20+J32+J44)/3</f>
        <v>217.33333333333334</v>
      </c>
      <c r="K59" s="235">
        <f>(K20+K32+K44)/3</f>
        <v>46.523333333333333</v>
      </c>
      <c r="L59" s="13">
        <f t="shared" si="12"/>
        <v>0.94733912888888894</v>
      </c>
      <c r="M59" s="12">
        <f t="shared" si="15"/>
        <v>89.582755162455783</v>
      </c>
      <c r="N59" s="11">
        <v>4</v>
      </c>
      <c r="O59" s="216">
        <f>(O20+O32+O44)/3</f>
        <v>4.7666666666666666</v>
      </c>
      <c r="P59" s="210">
        <f>(P20+P32+P44)/3</f>
        <v>686.33333333333337</v>
      </c>
      <c r="Q59" s="12">
        <f t="shared" si="13"/>
        <v>20.333333333333336</v>
      </c>
    </row>
    <row r="60" spans="1:17" s="21" customFormat="1" ht="15.75" customHeight="1" x14ac:dyDescent="0.2">
      <c r="A60" s="101"/>
      <c r="B60" s="102"/>
      <c r="C60" s="92"/>
      <c r="D60" s="93"/>
      <c r="E60" s="94"/>
      <c r="F60" s="93"/>
      <c r="G60" s="93"/>
      <c r="H60" s="93"/>
      <c r="I60" s="93"/>
      <c r="J60" s="93"/>
      <c r="K60" s="96"/>
      <c r="L60" s="92"/>
      <c r="M60" s="93"/>
      <c r="N60" s="94"/>
      <c r="O60" s="96"/>
      <c r="P60" s="96"/>
      <c r="Q60" s="93"/>
    </row>
    <row r="61" spans="1:17" x14ac:dyDescent="0.25">
      <c r="B61" s="103"/>
    </row>
    <row r="62" spans="1:17" x14ac:dyDescent="0.25">
      <c r="B62" s="100"/>
    </row>
    <row r="63" spans="1:17" x14ac:dyDescent="0.25">
      <c r="B63" s="390" t="s">
        <v>43</v>
      </c>
      <c r="C63" s="390"/>
      <c r="D63" s="390"/>
      <c r="E63" s="390"/>
      <c r="F63" s="390"/>
      <c r="G63" s="390"/>
      <c r="H63" s="390"/>
      <c r="I63" s="390"/>
    </row>
    <row r="64" spans="1:17" x14ac:dyDescent="0.25">
      <c r="B64" s="27" t="s">
        <v>44</v>
      </c>
      <c r="C64" s="392" t="s">
        <v>151</v>
      </c>
      <c r="D64" s="393"/>
      <c r="E64" s="392" t="s">
        <v>45</v>
      </c>
      <c r="F64" s="393"/>
      <c r="G64" s="34"/>
      <c r="H64" s="394" t="s">
        <v>152</v>
      </c>
      <c r="I64" s="393"/>
      <c r="J64" s="394" t="s">
        <v>47</v>
      </c>
      <c r="K64" s="393"/>
    </row>
    <row r="65" spans="2:11" x14ac:dyDescent="0.25">
      <c r="B65" s="28" t="s">
        <v>48</v>
      </c>
      <c r="C65" s="395"/>
      <c r="D65" s="396"/>
      <c r="E65" s="396"/>
      <c r="F65" s="396"/>
      <c r="G65" s="396"/>
      <c r="H65" s="396"/>
      <c r="I65" s="397"/>
    </row>
    <row r="66" spans="2:11" x14ac:dyDescent="0.25">
      <c r="B66" s="28" t="s">
        <v>49</v>
      </c>
      <c r="C66" s="392" t="s">
        <v>265</v>
      </c>
      <c r="D66" s="394"/>
      <c r="E66" s="414" t="s">
        <v>578</v>
      </c>
      <c r="F66" s="399"/>
      <c r="G66" s="34"/>
      <c r="H66" s="399" t="s">
        <v>324</v>
      </c>
      <c r="I66" s="400"/>
      <c r="J66" s="414" t="s">
        <v>590</v>
      </c>
      <c r="K66" s="400"/>
    </row>
    <row r="67" spans="2:11" x14ac:dyDescent="0.25">
      <c r="B67" s="28" t="s">
        <v>55</v>
      </c>
      <c r="C67" s="392" t="s">
        <v>267</v>
      </c>
      <c r="D67" s="393"/>
      <c r="E67" s="438" t="s">
        <v>325</v>
      </c>
      <c r="F67" s="400"/>
      <c r="G67" s="34"/>
      <c r="H67" s="401" t="s">
        <v>268</v>
      </c>
      <c r="I67" s="400"/>
      <c r="J67" s="401"/>
      <c r="K67" s="400"/>
    </row>
    <row r="68" spans="2:11" x14ac:dyDescent="0.25">
      <c r="B68" s="28" t="s">
        <v>56</v>
      </c>
      <c r="C68" s="392" t="s">
        <v>269</v>
      </c>
      <c r="D68" s="393"/>
      <c r="E68" s="438" t="s">
        <v>579</v>
      </c>
      <c r="F68" s="400"/>
      <c r="G68" s="34"/>
      <c r="H68" s="401" t="s">
        <v>326</v>
      </c>
      <c r="I68" s="400"/>
      <c r="J68" s="401"/>
      <c r="K68" s="400"/>
    </row>
    <row r="69" spans="2:11" x14ac:dyDescent="0.25">
      <c r="B69" s="28" t="s">
        <v>57</v>
      </c>
      <c r="C69" s="392">
        <v>137</v>
      </c>
      <c r="D69" s="393"/>
      <c r="E69" s="438" t="s">
        <v>327</v>
      </c>
      <c r="F69" s="400"/>
      <c r="G69" s="34"/>
      <c r="H69" s="406">
        <v>69</v>
      </c>
      <c r="I69" s="407"/>
      <c r="J69" s="406"/>
      <c r="K69" s="407"/>
    </row>
    <row r="70" spans="2:11" x14ac:dyDescent="0.25">
      <c r="B70" s="28" t="s">
        <v>58</v>
      </c>
      <c r="C70" s="392">
        <v>272</v>
      </c>
      <c r="D70" s="393"/>
      <c r="E70" s="438" t="s">
        <v>328</v>
      </c>
      <c r="F70" s="400"/>
      <c r="G70" s="34"/>
      <c r="H70" s="401">
        <v>109</v>
      </c>
      <c r="I70" s="400"/>
      <c r="J70" s="401"/>
      <c r="K70" s="400"/>
    </row>
    <row r="71" spans="2:11" x14ac:dyDescent="0.25">
      <c r="B71" s="28" t="s">
        <v>52</v>
      </c>
      <c r="C71" s="392" t="s">
        <v>54</v>
      </c>
      <c r="D71" s="394"/>
      <c r="E71" s="399" t="s">
        <v>270</v>
      </c>
      <c r="F71" s="400"/>
      <c r="G71" s="34"/>
      <c r="H71" s="401" t="s">
        <v>54</v>
      </c>
      <c r="I71" s="400"/>
      <c r="J71" s="401"/>
      <c r="K71" s="400"/>
    </row>
    <row r="72" spans="2:11" x14ac:dyDescent="0.25">
      <c r="B72" s="28" t="s">
        <v>59</v>
      </c>
      <c r="C72" s="399" t="s">
        <v>271</v>
      </c>
      <c r="D72" s="400"/>
      <c r="E72" s="399" t="s">
        <v>271</v>
      </c>
      <c r="F72" s="400"/>
      <c r="G72" s="34"/>
      <c r="H72" s="399" t="s">
        <v>271</v>
      </c>
      <c r="I72" s="400"/>
      <c r="J72" s="414" t="s">
        <v>588</v>
      </c>
      <c r="K72" s="400"/>
    </row>
    <row r="73" spans="2:11" x14ac:dyDescent="0.25">
      <c r="B73" s="28" t="s">
        <v>63</v>
      </c>
      <c r="C73" s="402" t="s">
        <v>273</v>
      </c>
      <c r="D73" s="402"/>
      <c r="E73" s="415" t="s">
        <v>592</v>
      </c>
      <c r="F73" s="404"/>
      <c r="G73" s="31"/>
      <c r="H73" s="404" t="s">
        <v>274</v>
      </c>
      <c r="I73" s="404"/>
      <c r="J73" s="415" t="s">
        <v>589</v>
      </c>
      <c r="K73" s="404"/>
    </row>
    <row r="74" spans="2:11" x14ac:dyDescent="0.25">
      <c r="B74" s="27" t="s">
        <v>66</v>
      </c>
      <c r="C74" s="394" t="s">
        <v>275</v>
      </c>
      <c r="D74" s="393"/>
      <c r="E74" s="415" t="s">
        <v>329</v>
      </c>
      <c r="F74" s="404"/>
      <c r="G74" s="31"/>
      <c r="H74" s="404" t="s">
        <v>276</v>
      </c>
      <c r="I74" s="404"/>
      <c r="J74" s="404"/>
      <c r="K74" s="404"/>
    </row>
    <row r="75" spans="2:11" x14ac:dyDescent="0.25">
      <c r="B75" s="27" t="s">
        <v>69</v>
      </c>
      <c r="C75" s="394" t="s">
        <v>161</v>
      </c>
      <c r="D75" s="393"/>
      <c r="E75" s="415" t="s">
        <v>81</v>
      </c>
      <c r="F75" s="404"/>
      <c r="G75" s="31"/>
      <c r="H75" s="404" t="s">
        <v>277</v>
      </c>
      <c r="I75" s="404"/>
      <c r="J75" s="404"/>
      <c r="K75" s="404"/>
    </row>
    <row r="76" spans="2:11" x14ac:dyDescent="0.25">
      <c r="B76" s="27" t="s">
        <v>15</v>
      </c>
      <c r="C76" s="394" t="s">
        <v>278</v>
      </c>
      <c r="D76" s="393"/>
      <c r="E76" s="415" t="s">
        <v>591</v>
      </c>
      <c r="F76" s="404"/>
      <c r="G76" s="31"/>
      <c r="H76" s="404" t="s">
        <v>72</v>
      </c>
      <c r="I76" s="404"/>
      <c r="J76" s="404"/>
      <c r="K76" s="404"/>
    </row>
    <row r="77" spans="2:11" x14ac:dyDescent="0.25">
      <c r="B77" s="28" t="s">
        <v>74</v>
      </c>
      <c r="C77" s="405"/>
      <c r="D77" s="405"/>
      <c r="E77" s="405"/>
      <c r="F77" s="405"/>
      <c r="G77" s="405"/>
      <c r="H77" s="405"/>
      <c r="I77" s="405"/>
    </row>
    <row r="78" spans="2:11" x14ac:dyDescent="0.25">
      <c r="B78" s="28" t="s">
        <v>75</v>
      </c>
      <c r="C78" s="28" t="s">
        <v>279</v>
      </c>
      <c r="D78" s="31" t="s">
        <v>198</v>
      </c>
      <c r="E78" s="271" t="s">
        <v>581</v>
      </c>
      <c r="F78" s="272" t="s">
        <v>582</v>
      </c>
      <c r="G78" s="39"/>
      <c r="H78" s="49" t="s">
        <v>274</v>
      </c>
      <c r="I78" s="40" t="s">
        <v>280</v>
      </c>
      <c r="J78" s="28"/>
      <c r="K78" s="31"/>
    </row>
    <row r="79" spans="2:11" x14ac:dyDescent="0.25">
      <c r="B79" s="28" t="s">
        <v>79</v>
      </c>
      <c r="C79" s="28" t="s">
        <v>281</v>
      </c>
      <c r="D79" s="107" t="s">
        <v>282</v>
      </c>
      <c r="E79" s="271" t="s">
        <v>555</v>
      </c>
      <c r="F79" s="109" t="s">
        <v>283</v>
      </c>
      <c r="G79" s="39"/>
      <c r="H79" s="108" t="s">
        <v>284</v>
      </c>
      <c r="I79" s="107" t="s">
        <v>285</v>
      </c>
      <c r="J79" s="28"/>
      <c r="K79" s="107"/>
    </row>
    <row r="80" spans="2:11" x14ac:dyDescent="0.25">
      <c r="B80" s="28" t="s">
        <v>90</v>
      </c>
      <c r="C80" s="28" t="s">
        <v>286</v>
      </c>
      <c r="D80" s="40" t="s">
        <v>287</v>
      </c>
      <c r="E80" s="271" t="s">
        <v>293</v>
      </c>
      <c r="F80" s="272" t="s">
        <v>583</v>
      </c>
      <c r="G80" s="39"/>
      <c r="H80" s="49" t="s">
        <v>288</v>
      </c>
      <c r="I80" s="40" t="s">
        <v>289</v>
      </c>
      <c r="J80" s="28"/>
      <c r="K80" s="40"/>
    </row>
    <row r="81" spans="2:11" x14ac:dyDescent="0.25">
      <c r="B81" s="28" t="s">
        <v>79</v>
      </c>
      <c r="C81" s="28"/>
      <c r="D81" s="31"/>
      <c r="E81" s="271" t="s">
        <v>170</v>
      </c>
      <c r="F81" s="272" t="s">
        <v>584</v>
      </c>
      <c r="G81" s="39"/>
      <c r="H81" s="49" t="s">
        <v>290</v>
      </c>
      <c r="I81" s="40" t="s">
        <v>291</v>
      </c>
      <c r="J81" s="49"/>
      <c r="K81" s="40"/>
    </row>
    <row r="82" spans="2:11" x14ac:dyDescent="0.25">
      <c r="B82" s="28"/>
      <c r="C82" s="28"/>
      <c r="D82" s="31"/>
      <c r="E82" s="49"/>
      <c r="F82" s="40"/>
      <c r="G82" s="39"/>
      <c r="H82" s="49"/>
      <c r="I82" s="40"/>
      <c r="J82" s="49"/>
      <c r="K82" s="40"/>
    </row>
    <row r="83" spans="2:11" x14ac:dyDescent="0.25">
      <c r="B83" s="28" t="s">
        <v>292</v>
      </c>
      <c r="C83" s="28"/>
      <c r="D83" s="31"/>
      <c r="E83" s="45"/>
      <c r="F83" s="39"/>
      <c r="G83" s="39"/>
      <c r="H83" s="49"/>
      <c r="I83" s="49"/>
      <c r="J83" s="49"/>
      <c r="K83" s="49"/>
    </row>
    <row r="84" spans="2:11" x14ac:dyDescent="0.25">
      <c r="B84" s="28"/>
      <c r="C84" s="28"/>
      <c r="D84" s="31"/>
      <c r="E84" s="45"/>
      <c r="F84" s="39"/>
      <c r="G84" s="39"/>
      <c r="H84" s="45"/>
      <c r="I84" s="45"/>
      <c r="J84" s="45"/>
      <c r="K84" s="45"/>
    </row>
    <row r="85" spans="2:11" x14ac:dyDescent="0.25">
      <c r="B85" s="28"/>
      <c r="C85" s="28"/>
      <c r="D85" s="31"/>
      <c r="E85" s="45"/>
      <c r="F85" s="39"/>
      <c r="G85" s="39"/>
      <c r="H85" s="45"/>
      <c r="I85" s="45"/>
      <c r="J85" s="45"/>
      <c r="K85" s="45"/>
    </row>
    <row r="86" spans="2:11" x14ac:dyDescent="0.25">
      <c r="B86" s="28" t="s">
        <v>91</v>
      </c>
      <c r="C86" s="402"/>
      <c r="D86" s="402"/>
      <c r="E86" s="402"/>
      <c r="F86" s="402"/>
      <c r="G86" s="402"/>
      <c r="H86" s="402"/>
      <c r="I86" s="402"/>
    </row>
    <row r="87" spans="2:11" x14ac:dyDescent="0.25">
      <c r="B87" s="28" t="s">
        <v>92</v>
      </c>
      <c r="C87" s="28" t="s">
        <v>293</v>
      </c>
      <c r="D87" s="49" t="s">
        <v>294</v>
      </c>
      <c r="E87" s="271" t="s">
        <v>586</v>
      </c>
      <c r="F87" s="49" t="s">
        <v>330</v>
      </c>
      <c r="G87" s="45"/>
      <c r="H87" s="49" t="s">
        <v>331</v>
      </c>
      <c r="I87" s="49" t="s">
        <v>332</v>
      </c>
      <c r="J87" s="49"/>
      <c r="K87" s="49"/>
    </row>
    <row r="88" spans="2:11" x14ac:dyDescent="0.25">
      <c r="B88" s="29"/>
      <c r="C88" s="28"/>
      <c r="D88" s="28"/>
      <c r="E88" s="45"/>
      <c r="F88" s="28" t="s">
        <v>333</v>
      </c>
      <c r="G88" s="45"/>
      <c r="H88" s="49"/>
      <c r="I88" s="49" t="s">
        <v>334</v>
      </c>
      <c r="J88" s="49"/>
      <c r="K88" s="49"/>
    </row>
    <row r="89" spans="2:11" x14ac:dyDescent="0.25">
      <c r="B89" s="28" t="s">
        <v>99</v>
      </c>
      <c r="C89" s="28" t="s">
        <v>298</v>
      </c>
      <c r="D89" s="49" t="s">
        <v>299</v>
      </c>
      <c r="E89" s="271" t="s">
        <v>94</v>
      </c>
      <c r="F89" s="49" t="s">
        <v>300</v>
      </c>
      <c r="G89" s="45"/>
      <c r="H89" s="49" t="s">
        <v>335</v>
      </c>
      <c r="I89" s="49" t="s">
        <v>336</v>
      </c>
      <c r="J89" s="49"/>
      <c r="K89" s="49"/>
    </row>
    <row r="90" spans="2:11" x14ac:dyDescent="0.25">
      <c r="B90" s="28"/>
      <c r="C90" s="28"/>
      <c r="D90" s="28"/>
      <c r="E90" s="49"/>
      <c r="F90" s="49"/>
      <c r="G90" s="45"/>
      <c r="H90" s="49"/>
      <c r="I90" s="49"/>
      <c r="J90" s="49"/>
      <c r="K90" s="49"/>
    </row>
    <row r="91" spans="2:11" x14ac:dyDescent="0.25">
      <c r="B91" s="28"/>
      <c r="C91" s="28"/>
      <c r="E91" s="49"/>
      <c r="F91" s="49"/>
      <c r="G91" s="45"/>
      <c r="H91" s="45"/>
      <c r="I91" s="45"/>
      <c r="J91" s="45"/>
      <c r="K91" s="45"/>
    </row>
    <row r="92" spans="2:11" x14ac:dyDescent="0.25">
      <c r="B92" s="28" t="s">
        <v>181</v>
      </c>
      <c r="C92" s="119" t="s">
        <v>301</v>
      </c>
      <c r="D92" s="49" t="s">
        <v>302</v>
      </c>
      <c r="E92" s="49"/>
      <c r="F92" s="49"/>
      <c r="G92" s="45"/>
      <c r="H92" s="49"/>
      <c r="I92" s="49"/>
      <c r="J92" s="119"/>
      <c r="K92" s="49"/>
    </row>
    <row r="93" spans="2:11" x14ac:dyDescent="0.25">
      <c r="B93" s="28"/>
      <c r="C93" s="49"/>
      <c r="D93" s="49"/>
      <c r="E93" s="271" t="s">
        <v>94</v>
      </c>
      <c r="F93" s="49" t="s">
        <v>303</v>
      </c>
      <c r="G93" s="45"/>
      <c r="H93" s="49"/>
      <c r="I93" s="49"/>
      <c r="J93" s="49"/>
      <c r="K93" s="49"/>
    </row>
    <row r="94" spans="2:11" x14ac:dyDescent="0.25">
      <c r="B94" s="28"/>
      <c r="C94" s="49"/>
      <c r="D94" s="49"/>
      <c r="E94" s="49"/>
      <c r="F94" s="49"/>
      <c r="G94" s="45"/>
      <c r="H94" s="49"/>
      <c r="I94" s="49"/>
      <c r="J94" s="49"/>
      <c r="K94" s="49"/>
    </row>
    <row r="95" spans="2:11" x14ac:dyDescent="0.25">
      <c r="B95" s="28"/>
      <c r="C95" s="28"/>
      <c r="D95" s="28"/>
      <c r="E95" s="49"/>
      <c r="F95" s="49"/>
      <c r="G95" s="45"/>
      <c r="H95" s="45"/>
      <c r="I95" s="45"/>
      <c r="J95" s="45"/>
      <c r="K95" s="45"/>
    </row>
    <row r="96" spans="2:11" x14ac:dyDescent="0.25">
      <c r="B96" s="28" t="s">
        <v>182</v>
      </c>
      <c r="C96" s="28" t="s">
        <v>298</v>
      </c>
      <c r="D96" s="28" t="s">
        <v>304</v>
      </c>
      <c r="E96" s="49"/>
      <c r="F96" s="49"/>
      <c r="G96" s="45"/>
      <c r="H96" s="45"/>
      <c r="I96" s="45"/>
      <c r="J96" s="49"/>
      <c r="K96" s="49"/>
    </row>
    <row r="97" spans="2:12" x14ac:dyDescent="0.25">
      <c r="B97" s="28"/>
      <c r="C97" s="28"/>
      <c r="D97" s="28"/>
      <c r="G97" s="45"/>
      <c r="H97" s="45"/>
      <c r="I97" s="45"/>
      <c r="J97" s="45"/>
      <c r="K97" s="45"/>
    </row>
    <row r="98" spans="2:12" ht="15.75" customHeight="1" x14ac:dyDescent="0.25">
      <c r="B98" s="28"/>
      <c r="C98" s="28"/>
      <c r="D98" s="28"/>
      <c r="E98" s="49"/>
      <c r="F98" s="49"/>
      <c r="G98" s="45"/>
      <c r="H98" s="45"/>
      <c r="I98" s="45"/>
      <c r="J98" s="45"/>
      <c r="K98" s="45"/>
    </row>
    <row r="99" spans="2:12" x14ac:dyDescent="0.25">
      <c r="B99" s="28" t="s">
        <v>113</v>
      </c>
      <c r="C99" s="28"/>
      <c r="D99" s="28"/>
      <c r="E99" s="271" t="s">
        <v>586</v>
      </c>
      <c r="F99" s="28" t="s">
        <v>305</v>
      </c>
      <c r="G99" s="45"/>
      <c r="H99" s="49" t="s">
        <v>306</v>
      </c>
      <c r="I99" s="28" t="s">
        <v>307</v>
      </c>
      <c r="J99" s="49"/>
      <c r="K99" s="28"/>
      <c r="L99" s="120"/>
    </row>
    <row r="100" spans="2:12" ht="15.75" customHeight="1" x14ac:dyDescent="0.25">
      <c r="B100" s="28"/>
      <c r="C100" s="28"/>
      <c r="D100" s="28"/>
      <c r="F100" s="271" t="s">
        <v>310</v>
      </c>
      <c r="G100" s="45"/>
      <c r="H100" s="49"/>
      <c r="I100" s="49" t="s">
        <v>308</v>
      </c>
      <c r="K100" s="28"/>
      <c r="L100" s="121"/>
    </row>
    <row r="101" spans="2:12" x14ac:dyDescent="0.25">
      <c r="B101" s="29"/>
      <c r="C101" s="28"/>
      <c r="D101" s="28"/>
      <c r="E101" s="49"/>
      <c r="F101" s="271" t="s">
        <v>587</v>
      </c>
      <c r="G101" s="45"/>
      <c r="H101" s="49"/>
      <c r="I101" s="49"/>
      <c r="J101" s="49"/>
      <c r="K101" s="28"/>
      <c r="L101" s="120"/>
    </row>
    <row r="102" spans="2:12" x14ac:dyDescent="0.25">
      <c r="B102" s="24"/>
      <c r="C102" s="24"/>
      <c r="D102" s="28"/>
      <c r="E102" s="271" t="s">
        <v>94</v>
      </c>
      <c r="F102" s="28" t="s">
        <v>309</v>
      </c>
      <c r="G102" s="24"/>
      <c r="H102" s="24"/>
      <c r="I102" s="24"/>
      <c r="J102" s="49"/>
      <c r="K102" s="28"/>
      <c r="L102" s="122"/>
    </row>
    <row r="103" spans="2:12" ht="15.75" customHeight="1" x14ac:dyDescent="0.25">
      <c r="B103" s="24"/>
      <c r="C103" s="24"/>
      <c r="D103" s="28"/>
      <c r="E103" s="49"/>
      <c r="F103" s="28" t="s">
        <v>311</v>
      </c>
      <c r="G103" s="24"/>
      <c r="H103" s="24"/>
      <c r="I103" s="24"/>
      <c r="J103" s="24"/>
      <c r="K103" s="123"/>
      <c r="L103" s="124"/>
    </row>
    <row r="104" spans="2:12" x14ac:dyDescent="0.25">
      <c r="B104" s="24"/>
      <c r="C104" s="24"/>
      <c r="D104" s="28"/>
      <c r="E104" s="45"/>
      <c r="F104" s="28"/>
      <c r="G104" s="24"/>
      <c r="H104" s="24"/>
      <c r="I104" s="24"/>
      <c r="J104" s="24"/>
      <c r="K104" s="111"/>
    </row>
    <row r="105" spans="2:12" x14ac:dyDescent="0.25">
      <c r="B105" s="24"/>
      <c r="C105" s="24"/>
      <c r="D105" s="24"/>
      <c r="E105" s="49"/>
      <c r="F105" s="49"/>
      <c r="G105" s="24"/>
      <c r="H105" s="24"/>
      <c r="I105" s="24"/>
      <c r="J105" s="24"/>
      <c r="K105" s="111"/>
    </row>
    <row r="106" spans="2:12" x14ac:dyDescent="0.25">
      <c r="D106" s="28"/>
    </row>
  </sheetData>
  <mergeCells count="57">
    <mergeCell ref="J74:K74"/>
    <mergeCell ref="J75:K75"/>
    <mergeCell ref="J76:K76"/>
    <mergeCell ref="C77:I77"/>
    <mergeCell ref="C86:I86"/>
    <mergeCell ref="H74:I74"/>
    <mergeCell ref="H75:I75"/>
    <mergeCell ref="H76:I76"/>
    <mergeCell ref="C74:D74"/>
    <mergeCell ref="E74:F74"/>
    <mergeCell ref="C75:D75"/>
    <mergeCell ref="E75:F75"/>
    <mergeCell ref="C76:D76"/>
    <mergeCell ref="E76:F76"/>
    <mergeCell ref="H71:I71"/>
    <mergeCell ref="J71:K71"/>
    <mergeCell ref="H72:I72"/>
    <mergeCell ref="J72:K72"/>
    <mergeCell ref="H73:I73"/>
    <mergeCell ref="J73:K73"/>
    <mergeCell ref="C71:D71"/>
    <mergeCell ref="E71:F71"/>
    <mergeCell ref="C72:D72"/>
    <mergeCell ref="E72:F72"/>
    <mergeCell ref="C73:D73"/>
    <mergeCell ref="E73:F73"/>
    <mergeCell ref="J67:K67"/>
    <mergeCell ref="J68:K68"/>
    <mergeCell ref="J69:K69"/>
    <mergeCell ref="C70:D70"/>
    <mergeCell ref="E70:F70"/>
    <mergeCell ref="H70:I70"/>
    <mergeCell ref="J70:K70"/>
    <mergeCell ref="C67:D67"/>
    <mergeCell ref="E67:F67"/>
    <mergeCell ref="H67:I67"/>
    <mergeCell ref="C68:D68"/>
    <mergeCell ref="C69:D69"/>
    <mergeCell ref="E68:F68"/>
    <mergeCell ref="E69:F69"/>
    <mergeCell ref="H68:I68"/>
    <mergeCell ref="H69:I69"/>
    <mergeCell ref="C65:I65"/>
    <mergeCell ref="C66:D66"/>
    <mergeCell ref="E66:F66"/>
    <mergeCell ref="H66:I66"/>
    <mergeCell ref="J66:K66"/>
    <mergeCell ref="B63:I63"/>
    <mergeCell ref="C64:D64"/>
    <mergeCell ref="E64:F64"/>
    <mergeCell ref="H64:I64"/>
    <mergeCell ref="J64:K64"/>
    <mergeCell ref="C7:E7"/>
    <mergeCell ref="L7:N7"/>
    <mergeCell ref="A7:A8"/>
    <mergeCell ref="B7:B8"/>
    <mergeCell ref="Q7:Q8"/>
  </mergeCells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Rudzi</vt:lpstr>
      <vt:lpstr>Rudzi 5un6 atk.</vt:lpstr>
      <vt:lpstr>Z.kvieši</vt:lpstr>
      <vt:lpstr>Z.kvieši 5 un 6 atk.</vt:lpstr>
      <vt:lpstr>Speltas kvieši</vt:lpstr>
      <vt:lpstr>Speltas kvieši 5 un 6 atk.</vt:lpstr>
      <vt:lpstr>Speltas BIO</vt:lpstr>
      <vt:lpstr>Z.rapsis</vt:lpstr>
      <vt:lpstr>Z.rapsis CL</vt:lpstr>
      <vt:lpstr>V.Kvieši</vt:lpstr>
      <vt:lpstr>V.Kvieši 5 un 6 atk.</vt:lpstr>
      <vt:lpstr>V.mieži BIO.</vt:lpstr>
      <vt:lpstr>Auzas</vt:lpstr>
      <vt:lpstr>Auzas 5 un 6 atk.</vt:lpstr>
      <vt:lpstr>Auzas BIO</vt:lpstr>
      <vt:lpstr>V.rapsis</vt:lpstr>
      <vt:lpstr>V.rapsis CL</vt:lpstr>
      <vt:lpstr>Kamolzāle</vt:lpstr>
      <vt:lpstr>Kaņepes šķiedrai</vt:lpstr>
      <vt:lpstr>Kaņepes šķiedrai BIO</vt:lpstr>
      <vt:lpstr>Eļļas kaņepes</vt:lpstr>
      <vt:lpstr>Eļļas kaņepes BIO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Ina Juscenko</cp:lastModifiedBy>
  <dcterms:created xsi:type="dcterms:W3CDTF">2022-10-31T09:23:43Z</dcterms:created>
  <dcterms:modified xsi:type="dcterms:W3CDTF">2022-12-15T12:34:05Z</dcterms:modified>
</cp:coreProperties>
</file>