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ina.juscenko\AppData\Local\Microsoft\Windows\INetCache\Content.Outlook\XKMWDR90\"/>
    </mc:Choice>
  </mc:AlternateContent>
  <xr:revisionPtr revIDLastSave="0" documentId="13_ncr:1_{B815F86D-7BDC-4849-BA66-50FA4286404F}" xr6:coauthVersionLast="47" xr6:coauthVersionMax="47" xr10:uidLastSave="{00000000-0000-0000-0000-000000000000}"/>
  <bookViews>
    <workbookView xWindow="-120" yWindow="-120" windowWidth="29040" windowHeight="15840" xr2:uid="{00000000-000D-0000-FFFF-FFFF00000000}"/>
  </bookViews>
  <sheets>
    <sheet name="Rudzi" sheetId="3" r:id="rId1"/>
    <sheet name="Z.kvieši" sheetId="4" r:id="rId2"/>
    <sheet name="Z.rapsis" sheetId="5" r:id="rId3"/>
    <sheet name="Z.rapsis CL" sheetId="8" r:id="rId4"/>
    <sheet name="V.Kvieši" sheetId="6" r:id="rId5"/>
    <sheet name="V.mieži BIO." sheetId="27" r:id="rId6"/>
    <sheet name="Auzas" sheetId="9" r:id="rId7"/>
    <sheet name="Auzas BIO" sheetId="32" r:id="rId8"/>
    <sheet name="V.rapsis" sheetId="10" r:id="rId9"/>
    <sheet name="V.rapsis CL" sheetId="11" r:id="rId10"/>
    <sheet name="Airene 2.gads" sheetId="30" r:id="rId11"/>
    <sheet name="Kaņepes šķiedrai" sheetId="33" r:id="rId12"/>
    <sheet name="Kaņepes šķiedrai BIO" sheetId="37" r:id="rId13"/>
    <sheet name="Eļļas kaņepes" sheetId="34" r:id="rId14"/>
    <sheet name="Eļļas kaņepes BIO" sheetId="38" r:id="rId15"/>
    <sheet name="Kukurūzas BIO" sheetId="35" r:id="rId16"/>
    <sheet name="Kukurūza Konvencionāli" sheetId="36" r:id="rId17"/>
  </sheets>
  <definedNames>
    <definedName name="_xlnm.Print_Area" localSheetId="0">Rudzi!$B$34:$H$71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1" i="8" l="1"/>
  <c r="P80" i="8"/>
  <c r="P79" i="8"/>
  <c r="P78" i="8"/>
  <c r="P77" i="8"/>
  <c r="P76" i="8"/>
  <c r="P75" i="8"/>
  <c r="P74" i="8"/>
  <c r="P73" i="8"/>
  <c r="P72" i="8"/>
  <c r="P71" i="8"/>
  <c r="P70" i="8"/>
  <c r="P69" i="8"/>
  <c r="P68" i="8"/>
  <c r="P67" i="8"/>
  <c r="P66" i="8"/>
  <c r="O81" i="8"/>
  <c r="O80" i="8"/>
  <c r="O79" i="8"/>
  <c r="O78" i="8"/>
  <c r="O77" i="8"/>
  <c r="O76" i="8"/>
  <c r="O75" i="8"/>
  <c r="O74" i="8"/>
  <c r="O73" i="8"/>
  <c r="O72" i="8"/>
  <c r="O71" i="8"/>
  <c r="O70" i="8"/>
  <c r="O69" i="8"/>
  <c r="O68" i="8"/>
  <c r="O67" i="8"/>
  <c r="O66" i="8"/>
  <c r="K81" i="8"/>
  <c r="K80" i="8"/>
  <c r="K79" i="8"/>
  <c r="K78" i="8"/>
  <c r="K77" i="8"/>
  <c r="K76" i="8"/>
  <c r="K75" i="8"/>
  <c r="K74" i="8"/>
  <c r="K73" i="8"/>
  <c r="K72" i="8"/>
  <c r="K71" i="8"/>
  <c r="K70" i="8"/>
  <c r="K69" i="8"/>
  <c r="K68" i="8"/>
  <c r="K67" i="8"/>
  <c r="K66" i="8"/>
  <c r="J81" i="8"/>
  <c r="J80" i="8"/>
  <c r="J79" i="8"/>
  <c r="J78" i="8"/>
  <c r="J77" i="8"/>
  <c r="J76" i="8"/>
  <c r="J75" i="8"/>
  <c r="J74" i="8"/>
  <c r="J73" i="8"/>
  <c r="J72" i="8"/>
  <c r="J71" i="8"/>
  <c r="J70" i="8"/>
  <c r="J69" i="8"/>
  <c r="J68" i="8"/>
  <c r="J67" i="8"/>
  <c r="J66" i="8"/>
  <c r="I81" i="8"/>
  <c r="I80" i="8"/>
  <c r="I79" i="8"/>
  <c r="I78" i="8"/>
  <c r="I77" i="8"/>
  <c r="I76" i="8"/>
  <c r="I75" i="8"/>
  <c r="I74" i="8"/>
  <c r="I73" i="8"/>
  <c r="I72" i="8"/>
  <c r="I71" i="8"/>
  <c r="I70" i="8"/>
  <c r="I69" i="8"/>
  <c r="I68" i="8"/>
  <c r="I67" i="8"/>
  <c r="I66" i="8"/>
  <c r="H81" i="8"/>
  <c r="H80" i="8"/>
  <c r="H79" i="8"/>
  <c r="H78" i="8"/>
  <c r="H77" i="8"/>
  <c r="H76" i="8"/>
  <c r="H75" i="8"/>
  <c r="H74" i="8"/>
  <c r="H73" i="8"/>
  <c r="H72" i="8"/>
  <c r="H71" i="8"/>
  <c r="H70" i="8"/>
  <c r="H69" i="8"/>
  <c r="H68" i="8"/>
  <c r="H67" i="8"/>
  <c r="H66" i="8"/>
  <c r="G68" i="8"/>
  <c r="G69" i="8"/>
  <c r="G70" i="8"/>
  <c r="G71" i="8"/>
  <c r="G72" i="8"/>
  <c r="G73" i="8"/>
  <c r="G74" i="8"/>
  <c r="G75" i="8"/>
  <c r="G76" i="8"/>
  <c r="G77" i="8"/>
  <c r="G78" i="8"/>
  <c r="G79" i="8"/>
  <c r="G80" i="8"/>
  <c r="G81" i="8"/>
  <c r="G67" i="8"/>
  <c r="G66" i="8"/>
  <c r="F68" i="8"/>
  <c r="F69" i="8"/>
  <c r="F70" i="8"/>
  <c r="F71" i="8"/>
  <c r="F72" i="8"/>
  <c r="F73" i="8"/>
  <c r="F74" i="8"/>
  <c r="F75" i="8"/>
  <c r="F76" i="8"/>
  <c r="F77" i="8"/>
  <c r="F78" i="8"/>
  <c r="F79" i="8"/>
  <c r="F80" i="8"/>
  <c r="F81" i="8"/>
  <c r="F67" i="8"/>
  <c r="F66" i="8"/>
  <c r="C68" i="8"/>
  <c r="C69" i="8"/>
  <c r="C70" i="8"/>
  <c r="C71" i="8"/>
  <c r="C72" i="8"/>
  <c r="C73" i="8"/>
  <c r="C74" i="8"/>
  <c r="C75" i="8"/>
  <c r="C76" i="8"/>
  <c r="C77" i="8"/>
  <c r="C78" i="8"/>
  <c r="C79" i="8"/>
  <c r="C80" i="8"/>
  <c r="C81" i="8"/>
  <c r="C67" i="8"/>
  <c r="C66" i="8"/>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6" i="5"/>
  <c r="P155" i="5"/>
  <c r="P157" i="5" s="1"/>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6" i="5"/>
  <c r="O155" i="5"/>
  <c r="O157" i="5" s="1"/>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6" i="5"/>
  <c r="K155" i="5"/>
  <c r="K157" i="5" s="1"/>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6" i="5"/>
  <c r="J155" i="5"/>
  <c r="J157" i="5" s="1"/>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6" i="5"/>
  <c r="I155" i="5"/>
  <c r="I157" i="5" s="1"/>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6" i="5"/>
  <c r="H155" i="5"/>
  <c r="H157" i="5" s="1"/>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6" i="5"/>
  <c r="G155" i="5"/>
  <c r="G157" i="5" s="1"/>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158" i="5"/>
  <c r="F156" i="5"/>
  <c r="F155" i="5"/>
  <c r="F157" i="5" s="1"/>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158" i="5"/>
  <c r="C156" i="5"/>
  <c r="C155" i="5"/>
  <c r="M21" i="38" l="1"/>
  <c r="L21" i="38"/>
  <c r="K21" i="38"/>
  <c r="F21" i="38"/>
  <c r="N21" i="38"/>
  <c r="C21" i="38"/>
  <c r="N18" i="38"/>
  <c r="H18" i="38"/>
  <c r="N15" i="38"/>
  <c r="H15" i="38"/>
  <c r="N24" i="34"/>
  <c r="N23" i="34"/>
  <c r="N20" i="34"/>
  <c r="N19" i="34"/>
  <c r="N16" i="34"/>
  <c r="N15" i="34"/>
  <c r="M24" i="34"/>
  <c r="M23" i="34"/>
  <c r="F24" i="34"/>
  <c r="F23" i="34"/>
  <c r="H16" i="34"/>
  <c r="H20" i="34"/>
  <c r="H19" i="34"/>
  <c r="H15" i="34"/>
  <c r="I16" i="34" s="1"/>
  <c r="C24" i="34"/>
  <c r="C23" i="34"/>
  <c r="D20" i="34"/>
  <c r="D16" i="34"/>
  <c r="D24" i="34" l="1"/>
  <c r="H21" i="38"/>
  <c r="I20" i="34"/>
  <c r="H23" i="34"/>
  <c r="I24" i="34" s="1"/>
  <c r="H24" i="34"/>
  <c r="K17" i="37"/>
  <c r="K15" i="37"/>
  <c r="K13" i="37"/>
  <c r="H17" i="37" l="1"/>
  <c r="I17" i="37"/>
  <c r="F17" i="37"/>
  <c r="K22" i="33"/>
  <c r="K21" i="33"/>
  <c r="K18" i="33"/>
  <c r="K17" i="33"/>
  <c r="K14" i="33"/>
  <c r="K13" i="33"/>
  <c r="I22" i="33"/>
  <c r="I21" i="33"/>
  <c r="H22" i="33"/>
  <c r="H21" i="33"/>
  <c r="F22" i="33"/>
  <c r="F21" i="33"/>
  <c r="C17" i="37"/>
  <c r="C22" i="33"/>
  <c r="C21" i="33"/>
  <c r="D18" i="33"/>
  <c r="D14" i="33"/>
  <c r="D22" i="33" l="1"/>
  <c r="D21" i="30"/>
  <c r="D20" i="30"/>
  <c r="T17" i="35" l="1"/>
  <c r="T16" i="35"/>
  <c r="T13" i="35"/>
  <c r="T12" i="35"/>
  <c r="Y17" i="30"/>
  <c r="Y16" i="30"/>
  <c r="Y13" i="30"/>
  <c r="Y12" i="30"/>
  <c r="S20" i="35"/>
  <c r="S19" i="35"/>
  <c r="Q20" i="35"/>
  <c r="Q19" i="35"/>
  <c r="P20" i="35"/>
  <c r="T20" i="35" s="1"/>
  <c r="P19" i="35"/>
  <c r="T19" i="35" s="1"/>
  <c r="O20" i="35"/>
  <c r="O19" i="35"/>
  <c r="N20" i="35"/>
  <c r="N19" i="35"/>
  <c r="M20" i="35"/>
  <c r="M19" i="35"/>
  <c r="K20" i="35"/>
  <c r="K19" i="35"/>
  <c r="I20" i="35"/>
  <c r="I19" i="35"/>
  <c r="G20" i="35"/>
  <c r="G19" i="35"/>
  <c r="D20" i="35"/>
  <c r="D19" i="35"/>
  <c r="C20" i="35"/>
  <c r="C19" i="35"/>
  <c r="S17" i="36"/>
  <c r="Q17" i="36"/>
  <c r="P17" i="36"/>
  <c r="O17" i="36"/>
  <c r="N17" i="36"/>
  <c r="M17" i="36"/>
  <c r="K17" i="36"/>
  <c r="I17" i="36"/>
  <c r="G17" i="36"/>
  <c r="D17" i="36"/>
  <c r="C17" i="36"/>
  <c r="X21" i="30"/>
  <c r="X20" i="30"/>
  <c r="W21" i="30"/>
  <c r="W20" i="30"/>
  <c r="V21" i="30"/>
  <c r="V20" i="30"/>
  <c r="U21" i="30"/>
  <c r="U20" i="30"/>
  <c r="T21" i="30"/>
  <c r="T20" i="30"/>
  <c r="S21" i="30"/>
  <c r="Y21" i="30" s="1"/>
  <c r="S20" i="30"/>
  <c r="Y20" i="30" s="1"/>
  <c r="R21" i="30"/>
  <c r="R20" i="30"/>
  <c r="Q21" i="30"/>
  <c r="Q20" i="30"/>
  <c r="P21" i="30"/>
  <c r="P20" i="30"/>
  <c r="O21" i="30"/>
  <c r="O20" i="30"/>
  <c r="N21" i="30"/>
  <c r="N20" i="30"/>
  <c r="L21" i="30"/>
  <c r="L20" i="30"/>
  <c r="I21" i="30"/>
  <c r="I20" i="30"/>
  <c r="H21" i="30"/>
  <c r="H20" i="30"/>
  <c r="E21" i="30"/>
  <c r="F21" i="30" s="1"/>
  <c r="E20" i="30"/>
  <c r="C21" i="30"/>
  <c r="C20" i="30"/>
  <c r="J17" i="30"/>
  <c r="F17" i="30"/>
  <c r="J13" i="30"/>
  <c r="F13" i="30"/>
  <c r="O67" i="11" l="1"/>
  <c r="J67" i="11"/>
  <c r="D67" i="11"/>
  <c r="O66" i="11"/>
  <c r="J66" i="11"/>
  <c r="D66" i="11"/>
  <c r="O65" i="11"/>
  <c r="J65" i="11"/>
  <c r="D65" i="11"/>
  <c r="O64" i="11"/>
  <c r="J64" i="11"/>
  <c r="D64" i="11"/>
  <c r="O63" i="11"/>
  <c r="J63" i="11"/>
  <c r="D63" i="11"/>
  <c r="O62" i="11"/>
  <c r="J62" i="11"/>
  <c r="D62" i="11"/>
  <c r="O61" i="11"/>
  <c r="J61" i="11"/>
  <c r="D61" i="11"/>
  <c r="O60" i="11"/>
  <c r="J60" i="11"/>
  <c r="D60" i="11"/>
  <c r="O59" i="11"/>
  <c r="J59" i="11"/>
  <c r="D59" i="11"/>
  <c r="O58" i="11"/>
  <c r="J58" i="11"/>
  <c r="D58" i="11"/>
  <c r="O57" i="11"/>
  <c r="J57" i="11"/>
  <c r="D57" i="11"/>
  <c r="O56" i="11"/>
  <c r="J56" i="11"/>
  <c r="D49" i="11"/>
  <c r="J49" i="11"/>
  <c r="O49" i="11"/>
  <c r="D36" i="11"/>
  <c r="J36" i="11"/>
  <c r="O36" i="11"/>
  <c r="D20" i="11"/>
  <c r="J20" i="11"/>
  <c r="O20" i="11"/>
  <c r="O47" i="10"/>
  <c r="J47" i="10"/>
  <c r="O46" i="10"/>
  <c r="J46" i="10"/>
  <c r="O45" i="10"/>
  <c r="J45" i="10"/>
  <c r="O44" i="10"/>
  <c r="J44" i="10"/>
  <c r="O43" i="10"/>
  <c r="N43" i="10"/>
  <c r="M43" i="10"/>
  <c r="I43" i="10"/>
  <c r="H43" i="10"/>
  <c r="G43" i="10"/>
  <c r="F43" i="10"/>
  <c r="C43" i="10"/>
  <c r="J43" i="10" s="1"/>
  <c r="O42" i="10"/>
  <c r="J42" i="10"/>
  <c r="O41" i="10"/>
  <c r="J41" i="10"/>
  <c r="F32" i="10"/>
  <c r="C32" i="10"/>
  <c r="M23" i="10"/>
  <c r="F23" i="10"/>
  <c r="J34" i="10"/>
  <c r="O34" i="10"/>
  <c r="J25" i="10"/>
  <c r="O25" i="10"/>
  <c r="J14" i="10"/>
  <c r="O14" i="10"/>
  <c r="U16" i="32"/>
  <c r="U15" i="32"/>
  <c r="U12" i="32"/>
  <c r="U11" i="32"/>
  <c r="Q20" i="32"/>
  <c r="O20" i="32"/>
  <c r="M20" i="32"/>
  <c r="K20" i="32"/>
  <c r="I20" i="32"/>
  <c r="H20" i="32"/>
  <c r="G20" i="32"/>
  <c r="F20" i="32"/>
  <c r="U20" i="32" s="1"/>
  <c r="C20" i="32"/>
  <c r="Q19" i="32"/>
  <c r="O19" i="32"/>
  <c r="M19" i="32"/>
  <c r="K19" i="32"/>
  <c r="I19" i="32"/>
  <c r="H19" i="32"/>
  <c r="G19" i="32"/>
  <c r="F19" i="32"/>
  <c r="U19" i="32" s="1"/>
  <c r="C19" i="32"/>
  <c r="D16" i="32"/>
  <c r="D12" i="32"/>
  <c r="U12" i="9"/>
  <c r="C25" i="9"/>
  <c r="F25" i="9"/>
  <c r="G25" i="9"/>
  <c r="H25" i="9"/>
  <c r="I25" i="9"/>
  <c r="K25" i="9"/>
  <c r="M25" i="9"/>
  <c r="O25" i="9"/>
  <c r="Q25" i="9"/>
  <c r="U25" i="9"/>
  <c r="D19" i="9"/>
  <c r="U19" i="9"/>
  <c r="D13" i="9"/>
  <c r="U13" i="9"/>
  <c r="S17" i="27"/>
  <c r="S16" i="27"/>
  <c r="S13" i="27"/>
  <c r="S12" i="27"/>
  <c r="T20" i="27"/>
  <c r="T21" i="27"/>
  <c r="O21" i="27"/>
  <c r="O20" i="27"/>
  <c r="M21" i="27"/>
  <c r="M20" i="27"/>
  <c r="K21" i="27"/>
  <c r="K20" i="27"/>
  <c r="I21" i="27"/>
  <c r="I20" i="27"/>
  <c r="H21" i="27"/>
  <c r="H20" i="27"/>
  <c r="G21" i="27"/>
  <c r="G20" i="27"/>
  <c r="F21" i="27"/>
  <c r="S21" i="27" s="1"/>
  <c r="F20" i="27"/>
  <c r="S20" i="27" s="1"/>
  <c r="C21" i="27"/>
  <c r="C20" i="27"/>
  <c r="W35" i="6"/>
  <c r="U27" i="6"/>
  <c r="R27" i="6"/>
  <c r="Q27" i="6"/>
  <c r="O27" i="6"/>
  <c r="M27" i="6"/>
  <c r="K27" i="6"/>
  <c r="I27" i="6"/>
  <c r="H27" i="6"/>
  <c r="G27" i="6"/>
  <c r="F27" i="6"/>
  <c r="U20" i="6"/>
  <c r="R20" i="6"/>
  <c r="Q20" i="6"/>
  <c r="O20" i="6"/>
  <c r="M20" i="6"/>
  <c r="K20" i="6"/>
  <c r="I20" i="6"/>
  <c r="H20" i="6"/>
  <c r="G20" i="6"/>
  <c r="F20" i="6"/>
  <c r="U13" i="6"/>
  <c r="R13" i="6"/>
  <c r="Q13" i="6"/>
  <c r="O13" i="6"/>
  <c r="M13" i="6"/>
  <c r="K13" i="6"/>
  <c r="I13" i="6"/>
  <c r="H13" i="6"/>
  <c r="G13" i="6"/>
  <c r="F13" i="6"/>
  <c r="C27" i="6"/>
  <c r="C20" i="6"/>
  <c r="C13" i="6"/>
  <c r="D21" i="27" l="1"/>
  <c r="D20" i="32"/>
  <c r="C30" i="3"/>
  <c r="D67" i="8"/>
  <c r="L49" i="8" l="1"/>
  <c r="D50" i="8"/>
  <c r="L34" i="8"/>
  <c r="D32" i="8"/>
  <c r="D31" i="8"/>
  <c r="Q81" i="8"/>
  <c r="Q71" i="8"/>
  <c r="L72" i="8"/>
  <c r="Q72" i="8"/>
  <c r="Q73" i="8"/>
  <c r="Q74" i="8"/>
  <c r="Q75" i="8"/>
  <c r="L76" i="8"/>
  <c r="Q76" i="8"/>
  <c r="L77" i="8"/>
  <c r="Q77" i="8"/>
  <c r="D51" i="8"/>
  <c r="L51" i="8"/>
  <c r="Q51" i="8"/>
  <c r="D52" i="8"/>
  <c r="L52" i="8"/>
  <c r="Q52" i="8"/>
  <c r="D53" i="8"/>
  <c r="L53" i="8"/>
  <c r="Q53" i="8"/>
  <c r="D54" i="8"/>
  <c r="L54" i="8"/>
  <c r="Q54" i="8"/>
  <c r="D55" i="8"/>
  <c r="L55" i="8"/>
  <c r="Q55" i="8"/>
  <c r="D56" i="8"/>
  <c r="L56" i="8"/>
  <c r="Q56" i="8"/>
  <c r="D57" i="8"/>
  <c r="L57" i="8"/>
  <c r="Q57" i="8"/>
  <c r="D58" i="8"/>
  <c r="L58" i="8"/>
  <c r="Q58" i="8"/>
  <c r="D59" i="8"/>
  <c r="L59" i="8"/>
  <c r="Q59" i="8"/>
  <c r="D60" i="8"/>
  <c r="L60" i="8"/>
  <c r="Q60" i="8"/>
  <c r="D61" i="8"/>
  <c r="L61" i="8"/>
  <c r="Q61" i="8"/>
  <c r="D62" i="8"/>
  <c r="L62" i="8"/>
  <c r="Q62" i="8"/>
  <c r="D63" i="8"/>
  <c r="L63" i="8"/>
  <c r="Q63" i="8"/>
  <c r="D33" i="8"/>
  <c r="L33" i="8"/>
  <c r="Q33" i="8"/>
  <c r="D34" i="8"/>
  <c r="Q34" i="8"/>
  <c r="D35" i="8"/>
  <c r="L35" i="8"/>
  <c r="Q35" i="8"/>
  <c r="D36" i="8"/>
  <c r="L36" i="8"/>
  <c r="Q36" i="8"/>
  <c r="D37" i="8"/>
  <c r="L37" i="8"/>
  <c r="Q37" i="8"/>
  <c r="D38" i="8"/>
  <c r="L38" i="8"/>
  <c r="Q38" i="8"/>
  <c r="D39" i="8"/>
  <c r="L39" i="8"/>
  <c r="Q39" i="8"/>
  <c r="D13" i="8"/>
  <c r="L13" i="8"/>
  <c r="M13" i="8" s="1"/>
  <c r="Q13" i="8"/>
  <c r="D14" i="8"/>
  <c r="L14" i="8"/>
  <c r="M14" i="8" s="1"/>
  <c r="Q14" i="8"/>
  <c r="D15" i="8"/>
  <c r="L15" i="8"/>
  <c r="M15" i="8" s="1"/>
  <c r="Q15" i="8"/>
  <c r="D16" i="8"/>
  <c r="L16" i="8"/>
  <c r="M16" i="8" s="1"/>
  <c r="Q16" i="8"/>
  <c r="D17" i="8"/>
  <c r="L17" i="8"/>
  <c r="M17" i="8" s="1"/>
  <c r="Q17" i="8"/>
  <c r="D18" i="8"/>
  <c r="L18" i="8"/>
  <c r="M18" i="8" s="1"/>
  <c r="Q18" i="8"/>
  <c r="D19" i="8"/>
  <c r="L19" i="8"/>
  <c r="M19" i="8" s="1"/>
  <c r="Q19" i="8"/>
  <c r="D20" i="8"/>
  <c r="L20" i="8"/>
  <c r="M20" i="8" s="1"/>
  <c r="Q20" i="8"/>
  <c r="D21" i="8"/>
  <c r="L21" i="8"/>
  <c r="M21" i="8" s="1"/>
  <c r="Q21" i="8"/>
  <c r="D22" i="8"/>
  <c r="L22" i="8"/>
  <c r="M22" i="8" s="1"/>
  <c r="Q22" i="8"/>
  <c r="D23" i="8"/>
  <c r="L23" i="8"/>
  <c r="M23" i="8" s="1"/>
  <c r="Q23" i="8"/>
  <c r="D24" i="8"/>
  <c r="L24" i="8"/>
  <c r="M24" i="8" s="1"/>
  <c r="Q24" i="8"/>
  <c r="D25" i="8"/>
  <c r="L25" i="8"/>
  <c r="M25" i="8" s="1"/>
  <c r="Q25" i="8"/>
  <c r="D26" i="8"/>
  <c r="L26" i="8"/>
  <c r="M26" i="8" s="1"/>
  <c r="Q26" i="8"/>
  <c r="L81" i="8" l="1"/>
  <c r="L74" i="8"/>
  <c r="L75" i="8"/>
  <c r="L73" i="8"/>
  <c r="L71" i="8"/>
  <c r="L145" i="5"/>
  <c r="Q145" i="5"/>
  <c r="L146" i="5"/>
  <c r="Q146" i="5"/>
  <c r="L147" i="5"/>
  <c r="Q147" i="5"/>
  <c r="L148" i="5"/>
  <c r="Q148" i="5"/>
  <c r="L149" i="5"/>
  <c r="Q149" i="5"/>
  <c r="K63" i="5"/>
  <c r="C110" i="5"/>
  <c r="D145" i="5" s="1"/>
  <c r="D113" i="5" l="1"/>
  <c r="D149" i="5"/>
  <c r="D146" i="5"/>
  <c r="D148" i="5"/>
  <c r="D147" i="5"/>
  <c r="J29" i="11" l="1"/>
  <c r="J41" i="11"/>
  <c r="O48" i="11"/>
  <c r="O50" i="11"/>
  <c r="J48" i="11"/>
  <c r="J50" i="11"/>
  <c r="D50" i="11"/>
  <c r="D48" i="11"/>
  <c r="J34" i="11"/>
  <c r="O34" i="11"/>
  <c r="J35" i="11"/>
  <c r="O35" i="11"/>
  <c r="D35" i="11"/>
  <c r="D34" i="11"/>
  <c r="O18" i="11"/>
  <c r="O19" i="11"/>
  <c r="J18" i="11"/>
  <c r="J19" i="11"/>
  <c r="D19" i="11"/>
  <c r="D18" i="11"/>
  <c r="J15" i="10"/>
  <c r="O32" i="10"/>
  <c r="O23" i="10"/>
  <c r="O13" i="10"/>
  <c r="O12" i="10"/>
  <c r="O10" i="10"/>
  <c r="J26" i="10"/>
  <c r="N32" i="10"/>
  <c r="M32" i="10"/>
  <c r="I32" i="10"/>
  <c r="H32" i="10"/>
  <c r="G32" i="10"/>
  <c r="D34" i="10"/>
  <c r="N23" i="10"/>
  <c r="I23" i="10"/>
  <c r="H23" i="10"/>
  <c r="G23" i="10"/>
  <c r="C23" i="10"/>
  <c r="J13" i="10"/>
  <c r="J12" i="10"/>
  <c r="K14" i="10" s="1"/>
  <c r="D14" i="10"/>
  <c r="D17" i="27"/>
  <c r="D13" i="27"/>
  <c r="D25" i="10" l="1"/>
  <c r="D45" i="10"/>
  <c r="D44" i="10"/>
  <c r="D47" i="10"/>
  <c r="D46" i="10"/>
  <c r="D33" i="10"/>
  <c r="D36" i="10"/>
  <c r="D35" i="10"/>
  <c r="J32" i="10"/>
  <c r="D24" i="10"/>
  <c r="D27" i="10"/>
  <c r="D26" i="10"/>
  <c r="D16" i="10"/>
  <c r="D15" i="10"/>
  <c r="D13" i="10"/>
  <c r="K13" i="10"/>
  <c r="J23" i="10"/>
  <c r="Q80" i="8"/>
  <c r="Q79" i="8"/>
  <c r="D49" i="8"/>
  <c r="D40" i="8"/>
  <c r="D41" i="8"/>
  <c r="D42" i="8"/>
  <c r="D43" i="8"/>
  <c r="D44" i="8"/>
  <c r="D45" i="8"/>
  <c r="D12" i="8"/>
  <c r="Q78" i="8"/>
  <c r="Q70" i="8"/>
  <c r="Q69" i="8"/>
  <c r="Q68" i="8"/>
  <c r="Q67" i="8"/>
  <c r="Q50" i="8"/>
  <c r="L50" i="8"/>
  <c r="Q49" i="8"/>
  <c r="Q48" i="8"/>
  <c r="L48" i="8"/>
  <c r="M49" i="8" s="1"/>
  <c r="Q45" i="8"/>
  <c r="L45" i="8"/>
  <c r="Q44" i="8"/>
  <c r="L44" i="8"/>
  <c r="Q43" i="8"/>
  <c r="L43" i="8"/>
  <c r="Q42" i="8"/>
  <c r="L42" i="8"/>
  <c r="Q41" i="8"/>
  <c r="L41" i="8"/>
  <c r="Q40" i="8"/>
  <c r="L40" i="8"/>
  <c r="Q32" i="8"/>
  <c r="L32" i="8"/>
  <c r="Q31" i="8"/>
  <c r="L31" i="8"/>
  <c r="Q30" i="8"/>
  <c r="L30" i="8"/>
  <c r="Q12" i="8"/>
  <c r="L12" i="8"/>
  <c r="Q11" i="8"/>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50" i="5"/>
  <c r="Q151" i="5"/>
  <c r="Q152" i="5"/>
  <c r="Q111" i="5"/>
  <c r="Q110"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64" i="5"/>
  <c r="Q63"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14" i="5"/>
  <c r="Q12" i="5"/>
  <c r="Q13" i="5"/>
  <c r="Q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50" i="5"/>
  <c r="L151" i="5"/>
  <c r="L152" i="5"/>
  <c r="L111" i="5"/>
  <c r="L108" i="5"/>
  <c r="P110" i="5"/>
  <c r="O110" i="5"/>
  <c r="K110" i="5"/>
  <c r="L110" i="5" s="1"/>
  <c r="K45" i="10" l="1"/>
  <c r="K46" i="10"/>
  <c r="K47" i="10"/>
  <c r="K44" i="10"/>
  <c r="M111" i="5"/>
  <c r="M32" i="8"/>
  <c r="K34" i="10"/>
  <c r="K25" i="10"/>
  <c r="K26" i="10"/>
  <c r="D73" i="8"/>
  <c r="D76" i="8"/>
  <c r="D72" i="8"/>
  <c r="D77" i="8"/>
  <c r="D74" i="8"/>
  <c r="D81" i="8"/>
  <c r="D71" i="8"/>
  <c r="D75" i="8"/>
  <c r="M51" i="8"/>
  <c r="M52" i="8"/>
  <c r="M53" i="8"/>
  <c r="M54" i="8"/>
  <c r="M55" i="8"/>
  <c r="M56" i="8"/>
  <c r="M57" i="8"/>
  <c r="M58" i="8"/>
  <c r="M59" i="8"/>
  <c r="M61" i="8"/>
  <c r="M62" i="8"/>
  <c r="M63" i="8"/>
  <c r="M60" i="8"/>
  <c r="M34" i="8"/>
  <c r="M37" i="8"/>
  <c r="M39" i="8"/>
  <c r="M33" i="8"/>
  <c r="M36" i="8"/>
  <c r="M35" i="8"/>
  <c r="M38" i="8"/>
  <c r="M50" i="8"/>
  <c r="M31" i="8"/>
  <c r="M40" i="8"/>
  <c r="M42" i="8"/>
  <c r="M44" i="8"/>
  <c r="M41" i="8"/>
  <c r="M43" i="8"/>
  <c r="M45" i="8"/>
  <c r="D68" i="8"/>
  <c r="D69" i="8"/>
  <c r="D78" i="8"/>
  <c r="M12" i="8"/>
  <c r="D70" i="8"/>
  <c r="D80" i="8"/>
  <c r="D79" i="8"/>
  <c r="M149" i="5"/>
  <c r="M145" i="5"/>
  <c r="M147" i="5"/>
  <c r="M148" i="5"/>
  <c r="M146" i="5"/>
  <c r="M115" i="5"/>
  <c r="M151" i="5"/>
  <c r="M138" i="5"/>
  <c r="M134" i="5"/>
  <c r="M126" i="5"/>
  <c r="M122" i="5"/>
  <c r="M114" i="5"/>
  <c r="M150" i="5"/>
  <c r="M141" i="5"/>
  <c r="M137" i="5"/>
  <c r="M133" i="5"/>
  <c r="M129" i="5"/>
  <c r="M125" i="5"/>
  <c r="M121" i="5"/>
  <c r="M117" i="5"/>
  <c r="M113" i="5"/>
  <c r="M118" i="5"/>
  <c r="M144" i="5"/>
  <c r="M140" i="5"/>
  <c r="M136" i="5"/>
  <c r="M132" i="5"/>
  <c r="M128" i="5"/>
  <c r="M124" i="5"/>
  <c r="M120" i="5"/>
  <c r="M116" i="5"/>
  <c r="M112" i="5"/>
  <c r="M142" i="5"/>
  <c r="M130" i="5"/>
  <c r="M152" i="5"/>
  <c r="M143" i="5"/>
  <c r="M139" i="5"/>
  <c r="M135" i="5"/>
  <c r="M131" i="5"/>
  <c r="M127" i="5"/>
  <c r="M123" i="5"/>
  <c r="M119" i="5"/>
  <c r="L68" i="8"/>
  <c r="L78" i="8"/>
  <c r="L69" i="8"/>
  <c r="L79" i="8"/>
  <c r="L66" i="8"/>
  <c r="Q66" i="8"/>
  <c r="L70" i="8"/>
  <c r="L80" i="8"/>
  <c r="L67" i="8"/>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64" i="5"/>
  <c r="L62" i="5"/>
  <c r="P13"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14" i="5"/>
  <c r="L12" i="5"/>
  <c r="L11" i="5"/>
  <c r="K13" i="5"/>
  <c r="Q179" i="5"/>
  <c r="Q180" i="5"/>
  <c r="Q181" i="5"/>
  <c r="Q182" i="5"/>
  <c r="Q183" i="5"/>
  <c r="Q184" i="5"/>
  <c r="Q185" i="5"/>
  <c r="Q186" i="5"/>
  <c r="Q187" i="5"/>
  <c r="Q178" i="5"/>
  <c r="Q174" i="5"/>
  <c r="Q175" i="5"/>
  <c r="Q176" i="5"/>
  <c r="Q177" i="5"/>
  <c r="Q173" i="5"/>
  <c r="Q164" i="5"/>
  <c r="Q165" i="5"/>
  <c r="Q166" i="5"/>
  <c r="Q167" i="5"/>
  <c r="Q168" i="5"/>
  <c r="Q169" i="5"/>
  <c r="Q170" i="5"/>
  <c r="Q171" i="5"/>
  <c r="Q172" i="5"/>
  <c r="Q158" i="5"/>
  <c r="L177" i="5"/>
  <c r="L176" i="5"/>
  <c r="L175" i="5"/>
  <c r="L174" i="5"/>
  <c r="L173" i="5"/>
  <c r="L179" i="5"/>
  <c r="L180" i="5"/>
  <c r="L181" i="5"/>
  <c r="L182" i="5"/>
  <c r="L183" i="5"/>
  <c r="L178" i="5"/>
  <c r="L160" i="5"/>
  <c r="L164" i="5"/>
  <c r="L165" i="5"/>
  <c r="L166" i="5"/>
  <c r="L167" i="5"/>
  <c r="L168" i="5"/>
  <c r="L169" i="5"/>
  <c r="L170" i="5"/>
  <c r="L171" i="5"/>
  <c r="L172" i="5"/>
  <c r="J110" i="5"/>
  <c r="I110" i="5"/>
  <c r="H110" i="5"/>
  <c r="D112"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50" i="5"/>
  <c r="D151" i="5"/>
  <c r="D152" i="5"/>
  <c r="D111" i="5"/>
  <c r="L13" i="5" l="1"/>
  <c r="M14" i="5" s="1"/>
  <c r="M77" i="8"/>
  <c r="M75" i="8"/>
  <c r="M73" i="8"/>
  <c r="M74" i="8"/>
  <c r="M71" i="8"/>
  <c r="M81" i="8"/>
  <c r="M72" i="8"/>
  <c r="M76" i="8"/>
  <c r="M67" i="8"/>
  <c r="M70" i="8"/>
  <c r="M69" i="8"/>
  <c r="M68" i="8"/>
  <c r="M80" i="8"/>
  <c r="M79" i="8"/>
  <c r="M78" i="8"/>
  <c r="M15" i="5"/>
  <c r="M31" i="5"/>
  <c r="M47" i="5"/>
  <c r="M26" i="5"/>
  <c r="M16" i="5"/>
  <c r="M32" i="5"/>
  <c r="M48" i="5"/>
  <c r="M25" i="5"/>
  <c r="M41" i="5"/>
  <c r="M18" i="5"/>
  <c r="M50" i="5"/>
  <c r="O13" i="5"/>
  <c r="J13" i="5"/>
  <c r="I13" i="5"/>
  <c r="G13" i="5"/>
  <c r="H13" i="5"/>
  <c r="M34" i="5" l="1"/>
  <c r="M33" i="5"/>
  <c r="M40" i="5"/>
  <c r="M46" i="5"/>
  <c r="M39" i="5"/>
  <c r="M49" i="5"/>
  <c r="M17" i="5"/>
  <c r="M24" i="5"/>
  <c r="M55" i="5"/>
  <c r="M23" i="5"/>
  <c r="M42" i="5"/>
  <c r="M53" i="5"/>
  <c r="M37" i="5"/>
  <c r="M21" i="5"/>
  <c r="M44" i="5"/>
  <c r="M28" i="5"/>
  <c r="M54" i="5"/>
  <c r="M22" i="5"/>
  <c r="M43" i="5"/>
  <c r="M27" i="5"/>
  <c r="M30" i="5"/>
  <c r="M45" i="5"/>
  <c r="M29" i="5"/>
  <c r="M52" i="5"/>
  <c r="M36" i="5"/>
  <c r="M20" i="5"/>
  <c r="M38" i="5"/>
  <c r="M51" i="5"/>
  <c r="M35" i="5"/>
  <c r="M19" i="5"/>
  <c r="C13" i="5"/>
  <c r="D15" i="5" s="1"/>
  <c r="D50" i="5" l="1"/>
  <c r="D42" i="5"/>
  <c r="D38" i="5"/>
  <c r="D34" i="5"/>
  <c r="D30" i="5"/>
  <c r="D26" i="5"/>
  <c r="D22" i="5"/>
  <c r="D18" i="5"/>
  <c r="D46" i="5"/>
  <c r="D49" i="5"/>
  <c r="D37" i="5"/>
  <c r="D33" i="5"/>
  <c r="D29" i="5"/>
  <c r="D25" i="5"/>
  <c r="D21" i="5"/>
  <c r="D17" i="5"/>
  <c r="D54" i="5"/>
  <c r="D53" i="5"/>
  <c r="D45" i="5"/>
  <c r="D14" i="5"/>
  <c r="D52" i="5"/>
  <c r="D48" i="5"/>
  <c r="D44" i="5"/>
  <c r="D40" i="5"/>
  <c r="D36" i="5"/>
  <c r="D32" i="5"/>
  <c r="D28" i="5"/>
  <c r="D24" i="5"/>
  <c r="D20" i="5"/>
  <c r="D16" i="5"/>
  <c r="D41" i="5"/>
  <c r="D55" i="5"/>
  <c r="D51" i="5"/>
  <c r="D47" i="5"/>
  <c r="D43" i="5"/>
  <c r="D39" i="5"/>
  <c r="D35" i="5"/>
  <c r="D31" i="5"/>
  <c r="D27" i="5"/>
  <c r="D23" i="5"/>
  <c r="D19" i="5"/>
  <c r="U24" i="3" l="1"/>
  <c r="U25" i="3"/>
  <c r="U26" i="3"/>
  <c r="U18" i="3"/>
  <c r="U19" i="3"/>
  <c r="U20" i="3"/>
  <c r="U12" i="3"/>
  <c r="U13" i="3"/>
  <c r="U14" i="3"/>
  <c r="S30" i="3"/>
  <c r="S31" i="3"/>
  <c r="S32" i="3"/>
  <c r="P30" i="3"/>
  <c r="P31" i="3"/>
  <c r="P32" i="3"/>
  <c r="N30" i="3"/>
  <c r="N31" i="3"/>
  <c r="N32" i="3"/>
  <c r="L30" i="3"/>
  <c r="L31" i="3"/>
  <c r="L32" i="3"/>
  <c r="J30" i="3"/>
  <c r="J31" i="3"/>
  <c r="J32" i="3"/>
  <c r="C23" i="4" l="1"/>
  <c r="G15" i="4"/>
  <c r="C15" i="4"/>
  <c r="I30" i="3" l="1"/>
  <c r="I31" i="3"/>
  <c r="I32" i="3"/>
  <c r="H30" i="3"/>
  <c r="H31" i="3"/>
  <c r="H32" i="3"/>
  <c r="G30" i="3"/>
  <c r="G31" i="3"/>
  <c r="G32" i="3"/>
  <c r="F30" i="3"/>
  <c r="U30" i="3" s="1"/>
  <c r="F31" i="3"/>
  <c r="U31" i="3" s="1"/>
  <c r="F32" i="3"/>
  <c r="U32" i="3" s="1"/>
  <c r="C31" i="3"/>
  <c r="C32" i="3"/>
  <c r="D24" i="3"/>
  <c r="D25" i="3" s="1"/>
  <c r="D26" i="3" s="1"/>
  <c r="D12" i="3" l="1"/>
  <c r="D13" i="3" s="1"/>
  <c r="D14" i="3" s="1"/>
  <c r="D18" i="3" l="1"/>
  <c r="D19" i="3" s="1"/>
  <c r="D20" i="3" s="1"/>
  <c r="O43" i="11" l="1"/>
  <c r="O45" i="11"/>
  <c r="O46" i="11"/>
  <c r="O47" i="11"/>
  <c r="O51" i="11"/>
  <c r="J45" i="11"/>
  <c r="J46" i="11"/>
  <c r="D46" i="11"/>
  <c r="D45" i="11"/>
  <c r="O31" i="11"/>
  <c r="O32" i="11"/>
  <c r="O33" i="11"/>
  <c r="O37" i="11"/>
  <c r="J31" i="11"/>
  <c r="J32" i="11"/>
  <c r="J33" i="11"/>
  <c r="D32" i="11"/>
  <c r="D31" i="11"/>
  <c r="O15" i="11"/>
  <c r="O16" i="11"/>
  <c r="O17" i="11"/>
  <c r="J15" i="11"/>
  <c r="J16" i="11"/>
  <c r="D11" i="11"/>
  <c r="D16" i="11"/>
  <c r="D15" i="11"/>
  <c r="Q199" i="5" l="1"/>
  <c r="L199" i="5"/>
  <c r="Q198" i="5"/>
  <c r="L198" i="5"/>
  <c r="Q197" i="5"/>
  <c r="L197" i="5"/>
  <c r="Q196" i="5"/>
  <c r="L196" i="5"/>
  <c r="Q195" i="5"/>
  <c r="L195" i="5"/>
  <c r="Q194" i="5"/>
  <c r="L194" i="5"/>
  <c r="Q193" i="5"/>
  <c r="L193" i="5"/>
  <c r="Q192" i="5"/>
  <c r="L192" i="5"/>
  <c r="Q191" i="5"/>
  <c r="L191" i="5"/>
  <c r="Q190" i="5"/>
  <c r="L190" i="5"/>
  <c r="Q189" i="5"/>
  <c r="L189" i="5"/>
  <c r="Q188" i="5"/>
  <c r="L188" i="5"/>
  <c r="L187" i="5"/>
  <c r="L186" i="5"/>
  <c r="L185" i="5"/>
  <c r="L184" i="5"/>
  <c r="Q163" i="5"/>
  <c r="L163" i="5"/>
  <c r="Q162" i="5"/>
  <c r="L162" i="5"/>
  <c r="Q161" i="5"/>
  <c r="L161" i="5"/>
  <c r="Q160" i="5"/>
  <c r="Q159" i="5"/>
  <c r="L159" i="5"/>
  <c r="L158" i="5"/>
  <c r="M157" i="5"/>
  <c r="Q157" i="5"/>
  <c r="D157" i="5"/>
  <c r="C157" i="5"/>
  <c r="D158" i="5" s="1"/>
  <c r="Q156" i="5"/>
  <c r="L156" i="5"/>
  <c r="Q155" i="5"/>
  <c r="L155" i="5"/>
  <c r="D161" i="5" l="1"/>
  <c r="D165" i="5"/>
  <c r="D169" i="5"/>
  <c r="D174" i="5"/>
  <c r="D180" i="5"/>
  <c r="D184" i="5"/>
  <c r="D188" i="5"/>
  <c r="D192" i="5"/>
  <c r="D196" i="5"/>
  <c r="D193" i="5"/>
  <c r="D163" i="5"/>
  <c r="D171" i="5"/>
  <c r="D186" i="5"/>
  <c r="D198" i="5"/>
  <c r="D160" i="5"/>
  <c r="D168" i="5"/>
  <c r="D179" i="5"/>
  <c r="D191" i="5"/>
  <c r="D162" i="5"/>
  <c r="D166" i="5"/>
  <c r="D170" i="5"/>
  <c r="D176" i="5"/>
  <c r="D181" i="5"/>
  <c r="D185" i="5"/>
  <c r="D189" i="5"/>
  <c r="D197" i="5"/>
  <c r="D159" i="5"/>
  <c r="D178" i="5"/>
  <c r="D190" i="5"/>
  <c r="D164" i="5"/>
  <c r="D187" i="5"/>
  <c r="D167" i="5"/>
  <c r="D182" i="5"/>
  <c r="D194" i="5"/>
  <c r="D172" i="5"/>
  <c r="D183" i="5"/>
  <c r="D195" i="5"/>
  <c r="D199" i="5"/>
  <c r="D177" i="5"/>
  <c r="D173" i="5"/>
  <c r="D175" i="5"/>
  <c r="L157" i="5"/>
  <c r="M161" i="5" l="1"/>
  <c r="M165" i="5"/>
  <c r="M169" i="5"/>
  <c r="M173" i="5"/>
  <c r="M177" i="5"/>
  <c r="M181" i="5"/>
  <c r="M185" i="5"/>
  <c r="M189" i="5"/>
  <c r="M193" i="5"/>
  <c r="M197" i="5"/>
  <c r="M164" i="5"/>
  <c r="M176" i="5"/>
  <c r="M188" i="5"/>
  <c r="M196" i="5"/>
  <c r="M162" i="5"/>
  <c r="M166" i="5"/>
  <c r="M170" i="5"/>
  <c r="M174" i="5"/>
  <c r="M178" i="5"/>
  <c r="M182" i="5"/>
  <c r="M186" i="5"/>
  <c r="M190" i="5"/>
  <c r="M194" i="5"/>
  <c r="M198" i="5"/>
  <c r="M168" i="5"/>
  <c r="M180" i="5"/>
  <c r="M192" i="5"/>
  <c r="M159" i="5"/>
  <c r="M163" i="5"/>
  <c r="M167" i="5"/>
  <c r="M171" i="5"/>
  <c r="M175" i="5"/>
  <c r="M179" i="5"/>
  <c r="M183" i="5"/>
  <c r="M187" i="5"/>
  <c r="M191" i="5"/>
  <c r="M195" i="5"/>
  <c r="M199" i="5"/>
  <c r="M160" i="5"/>
  <c r="M172" i="5"/>
  <c r="M184" i="5"/>
  <c r="M158" i="5"/>
  <c r="D16" i="4"/>
  <c r="U26" i="9" l="1"/>
  <c r="U24" i="9"/>
  <c r="Q26" i="9"/>
  <c r="O26" i="9"/>
  <c r="M26" i="9"/>
  <c r="K26" i="9"/>
  <c r="G26" i="9"/>
  <c r="H26" i="9"/>
  <c r="I26" i="9"/>
  <c r="F26" i="9"/>
  <c r="F24" i="9"/>
  <c r="C26" i="9"/>
  <c r="V23" i="4"/>
  <c r="S23" i="4"/>
  <c r="R23" i="4"/>
  <c r="P23" i="4"/>
  <c r="L23" i="4"/>
  <c r="J23" i="4"/>
  <c r="S15" i="4"/>
  <c r="V15" i="4"/>
  <c r="R15" i="4"/>
  <c r="N15" i="4"/>
  <c r="L15" i="4"/>
  <c r="J15" i="4"/>
  <c r="N23" i="4"/>
  <c r="D24" i="4"/>
  <c r="G23" i="4"/>
  <c r="H15" i="4"/>
  <c r="F29" i="3" l="1"/>
  <c r="C29" i="3"/>
  <c r="D30" i="3" l="1"/>
  <c r="D31" i="3"/>
  <c r="D32" i="3"/>
  <c r="J11" i="11"/>
  <c r="O42" i="11" l="1"/>
  <c r="O44" i="11"/>
  <c r="J42" i="11"/>
  <c r="J43" i="11"/>
  <c r="J44" i="11"/>
  <c r="J47" i="11"/>
  <c r="J51" i="11"/>
  <c r="D42" i="11"/>
  <c r="D43" i="11"/>
  <c r="D44" i="11"/>
  <c r="D47" i="11"/>
  <c r="D51" i="11"/>
  <c r="O13" i="11"/>
  <c r="O14" i="11"/>
  <c r="O21" i="11"/>
  <c r="J21" i="11"/>
  <c r="J12" i="11"/>
  <c r="J13" i="11"/>
  <c r="J14" i="11"/>
  <c r="J17" i="11"/>
  <c r="D12" i="11"/>
  <c r="D13" i="11"/>
  <c r="D14" i="11"/>
  <c r="D17" i="11"/>
  <c r="D21" i="11"/>
  <c r="O28" i="11"/>
  <c r="O29" i="11"/>
  <c r="O30" i="11"/>
  <c r="J28" i="11"/>
  <c r="J30" i="11"/>
  <c r="J37" i="11"/>
  <c r="D28" i="11"/>
  <c r="D29" i="11"/>
  <c r="D30" i="11"/>
  <c r="D33" i="11"/>
  <c r="D37" i="11"/>
  <c r="O24" i="10" l="1"/>
  <c r="O26" i="10"/>
  <c r="O27" i="10"/>
  <c r="J24" i="10"/>
  <c r="K24" i="10" s="1"/>
  <c r="J27" i="10"/>
  <c r="K27" i="10" s="1"/>
  <c r="O33" i="10" l="1"/>
  <c r="O35" i="10"/>
  <c r="O36" i="10"/>
  <c r="J33" i="10"/>
  <c r="K33" i="10" s="1"/>
  <c r="J35" i="10"/>
  <c r="K35" i="10" s="1"/>
  <c r="J36" i="10"/>
  <c r="K36" i="10" s="1"/>
  <c r="O15" i="10"/>
  <c r="O16" i="10"/>
  <c r="K15" i="10"/>
  <c r="J16" i="10"/>
  <c r="K16" i="10" s="1"/>
  <c r="J10" i="10"/>
  <c r="P63" i="5" l="1"/>
  <c r="Q109" i="5"/>
  <c r="Q108" i="5"/>
  <c r="Q61" i="5"/>
  <c r="O63" i="5"/>
  <c r="I63" i="5"/>
  <c r="G110" i="5"/>
  <c r="J63" i="5" l="1"/>
  <c r="H63" i="5"/>
  <c r="G63" i="5"/>
  <c r="D63" i="5"/>
  <c r="C63" i="5"/>
  <c r="L61" i="5"/>
  <c r="U20" i="9"/>
  <c r="U14" i="9"/>
  <c r="D20" i="9"/>
  <c r="D14" i="9"/>
  <c r="D14" i="6"/>
  <c r="S31" i="4"/>
  <c r="R31" i="4"/>
  <c r="P31" i="4"/>
  <c r="L31" i="4"/>
  <c r="J31" i="4"/>
  <c r="N31" i="4"/>
  <c r="J35" i="4"/>
  <c r="L35" i="4"/>
  <c r="N35" i="4"/>
  <c r="P35" i="4"/>
  <c r="R35" i="4"/>
  <c r="S35" i="4"/>
  <c r="J36" i="4"/>
  <c r="L36" i="4"/>
  <c r="N36" i="4"/>
  <c r="P36" i="4"/>
  <c r="R36" i="4"/>
  <c r="S36" i="4"/>
  <c r="J37" i="4"/>
  <c r="L37" i="4"/>
  <c r="N37" i="4"/>
  <c r="P37" i="4"/>
  <c r="R37" i="4"/>
  <c r="S37" i="4"/>
  <c r="J38" i="4"/>
  <c r="L38" i="4"/>
  <c r="N38" i="4"/>
  <c r="P38" i="4"/>
  <c r="R38" i="4"/>
  <c r="S38" i="4"/>
  <c r="J40" i="4"/>
  <c r="L40" i="4"/>
  <c r="N40" i="4"/>
  <c r="P40" i="4"/>
  <c r="R40" i="4"/>
  <c r="S40" i="4"/>
  <c r="I31" i="4"/>
  <c r="S29" i="3"/>
  <c r="L29" i="3"/>
  <c r="J29" i="3"/>
  <c r="D64" i="5" l="1"/>
  <c r="D65" i="5"/>
  <c r="D66" i="5"/>
  <c r="D70" i="5"/>
  <c r="D74" i="5"/>
  <c r="D78" i="5"/>
  <c r="D82" i="5"/>
  <c r="D86" i="5"/>
  <c r="D90" i="5"/>
  <c r="D94" i="5"/>
  <c r="D98" i="5"/>
  <c r="D102" i="5"/>
  <c r="D67" i="5"/>
  <c r="D71" i="5"/>
  <c r="D75" i="5"/>
  <c r="D79" i="5"/>
  <c r="D83" i="5"/>
  <c r="D87" i="5"/>
  <c r="D91" i="5"/>
  <c r="D95" i="5"/>
  <c r="D99" i="5"/>
  <c r="D103" i="5"/>
  <c r="D68" i="5"/>
  <c r="D72" i="5"/>
  <c r="D76" i="5"/>
  <c r="D80" i="5"/>
  <c r="D84" i="5"/>
  <c r="D88" i="5"/>
  <c r="D92" i="5"/>
  <c r="D96" i="5"/>
  <c r="D100" i="5"/>
  <c r="D104" i="5"/>
  <c r="D69" i="5"/>
  <c r="D73" i="5"/>
  <c r="D77" i="5"/>
  <c r="D81" i="5"/>
  <c r="D85" i="5"/>
  <c r="D89" i="5"/>
  <c r="D93" i="5"/>
  <c r="D97" i="5"/>
  <c r="D101" i="5"/>
  <c r="D105" i="5"/>
  <c r="L63" i="5"/>
  <c r="M63" i="5"/>
  <c r="M74" i="5" s="1"/>
  <c r="M68" i="5" l="1"/>
  <c r="M72" i="5"/>
  <c r="M76" i="5"/>
  <c r="M80" i="5"/>
  <c r="M84" i="5"/>
  <c r="M88" i="5"/>
  <c r="M92" i="5"/>
  <c r="M96" i="5"/>
  <c r="M100" i="5"/>
  <c r="M104" i="5"/>
  <c r="M83" i="5"/>
  <c r="M91" i="5"/>
  <c r="M99" i="5"/>
  <c r="M65" i="5"/>
  <c r="M69" i="5"/>
  <c r="M73" i="5"/>
  <c r="M77" i="5"/>
  <c r="M81" i="5"/>
  <c r="M85" i="5"/>
  <c r="M89" i="5"/>
  <c r="M93" i="5"/>
  <c r="M97" i="5"/>
  <c r="M101" i="5"/>
  <c r="M105" i="5"/>
  <c r="M66" i="5"/>
  <c r="M70" i="5"/>
  <c r="M78" i="5"/>
  <c r="M82" i="5"/>
  <c r="M86" i="5"/>
  <c r="M90" i="5"/>
  <c r="M94" i="5"/>
  <c r="M98" i="5"/>
  <c r="M102" i="5"/>
  <c r="M64" i="5"/>
  <c r="M67" i="5"/>
  <c r="M71" i="5"/>
  <c r="M75" i="5"/>
  <c r="M79" i="5"/>
  <c r="M87" i="5"/>
  <c r="M95" i="5"/>
  <c r="M103" i="5"/>
  <c r="W34" i="6"/>
  <c r="W27" i="6"/>
  <c r="W20" i="6"/>
  <c r="W13" i="6"/>
  <c r="V31" i="4"/>
  <c r="H31" i="4"/>
  <c r="G31" i="4"/>
  <c r="F31" i="4"/>
  <c r="X31" i="4" s="1"/>
  <c r="D32" i="4"/>
  <c r="C31" i="4"/>
  <c r="I23" i="4"/>
  <c r="H23" i="4"/>
  <c r="F23" i="4"/>
  <c r="X23" i="4" s="1"/>
  <c r="O41" i="11" l="1"/>
  <c r="D41" i="11"/>
  <c r="O40" i="11"/>
  <c r="J40" i="11"/>
  <c r="O27" i="11"/>
  <c r="J27" i="11"/>
  <c r="D27" i="11"/>
  <c r="O26" i="11"/>
  <c r="J26" i="11"/>
  <c r="O12" i="11"/>
  <c r="O11" i="11"/>
  <c r="O10" i="11"/>
  <c r="J10" i="11"/>
  <c r="K20" i="11" s="1"/>
  <c r="O31" i="10"/>
  <c r="J31" i="10"/>
  <c r="O30" i="10"/>
  <c r="J30" i="10"/>
  <c r="O22" i="10"/>
  <c r="J22" i="10"/>
  <c r="O21" i="10"/>
  <c r="J21" i="10"/>
  <c r="O11" i="10"/>
  <c r="J11" i="10"/>
  <c r="Q24" i="9"/>
  <c r="O24" i="9"/>
  <c r="M24" i="9"/>
  <c r="K24" i="9"/>
  <c r="I24" i="9"/>
  <c r="H24" i="9"/>
  <c r="G24" i="9"/>
  <c r="C24" i="9"/>
  <c r="U23" i="9"/>
  <c r="Q23" i="9"/>
  <c r="O23" i="9"/>
  <c r="M23" i="9"/>
  <c r="K23" i="9"/>
  <c r="I23" i="9"/>
  <c r="H23" i="9"/>
  <c r="G23" i="9"/>
  <c r="F23" i="9"/>
  <c r="C23" i="9"/>
  <c r="D25" i="9" s="1"/>
  <c r="U18" i="9"/>
  <c r="D18" i="9"/>
  <c r="U17" i="9"/>
  <c r="D12" i="9"/>
  <c r="U11" i="9"/>
  <c r="W36" i="6"/>
  <c r="U36" i="6"/>
  <c r="R36" i="6"/>
  <c r="Q36" i="6"/>
  <c r="O36" i="6"/>
  <c r="M36" i="6"/>
  <c r="K36" i="6"/>
  <c r="I36" i="6"/>
  <c r="H36" i="6"/>
  <c r="G36" i="6"/>
  <c r="F36" i="6"/>
  <c r="C36" i="6"/>
  <c r="U35" i="6"/>
  <c r="R35" i="6"/>
  <c r="Q35" i="6"/>
  <c r="O35" i="6"/>
  <c r="M35" i="6"/>
  <c r="K35" i="6"/>
  <c r="I35" i="6"/>
  <c r="H35" i="6"/>
  <c r="G35" i="6"/>
  <c r="F35" i="6"/>
  <c r="C35" i="6"/>
  <c r="W33" i="6"/>
  <c r="U33" i="6"/>
  <c r="R33" i="6"/>
  <c r="Q33" i="6"/>
  <c r="O33" i="6"/>
  <c r="M33" i="6"/>
  <c r="K33" i="6"/>
  <c r="I33" i="6"/>
  <c r="H33" i="6"/>
  <c r="G33" i="6"/>
  <c r="F33" i="6"/>
  <c r="C33" i="6"/>
  <c r="W32" i="6"/>
  <c r="U32" i="6"/>
  <c r="U34" i="6" s="1"/>
  <c r="R32" i="6"/>
  <c r="R34" i="6" s="1"/>
  <c r="Q32" i="6"/>
  <c r="Q34" i="6" s="1"/>
  <c r="O32" i="6"/>
  <c r="O34" i="6" s="1"/>
  <c r="M32" i="6"/>
  <c r="M34" i="6" s="1"/>
  <c r="K32" i="6"/>
  <c r="K34" i="6" s="1"/>
  <c r="I32" i="6"/>
  <c r="I34" i="6" s="1"/>
  <c r="H32" i="6"/>
  <c r="H34" i="6" s="1"/>
  <c r="G32" i="6"/>
  <c r="G34" i="6" s="1"/>
  <c r="F32" i="6"/>
  <c r="F34" i="6" s="1"/>
  <c r="C32" i="6"/>
  <c r="C34" i="6" s="1"/>
  <c r="W29" i="6"/>
  <c r="D29" i="6"/>
  <c r="W28" i="6"/>
  <c r="D28" i="6"/>
  <c r="W26" i="6"/>
  <c r="W25" i="6"/>
  <c r="W22" i="6"/>
  <c r="D22" i="6"/>
  <c r="W21" i="6"/>
  <c r="D21" i="6"/>
  <c r="W19" i="6"/>
  <c r="W18" i="6"/>
  <c r="W15" i="6"/>
  <c r="D15" i="6"/>
  <c r="W14" i="6"/>
  <c r="W12" i="6"/>
  <c r="W11" i="6"/>
  <c r="L109" i="5"/>
  <c r="Q62" i="5"/>
  <c r="V40" i="4"/>
  <c r="I40" i="4"/>
  <c r="H40" i="4"/>
  <c r="G40" i="4"/>
  <c r="F40" i="4"/>
  <c r="X40" i="4" s="1"/>
  <c r="C40" i="4"/>
  <c r="V38" i="4"/>
  <c r="I38" i="4"/>
  <c r="H38" i="4"/>
  <c r="G38" i="4"/>
  <c r="F38" i="4"/>
  <c r="X38" i="4" s="1"/>
  <c r="C38" i="4"/>
  <c r="V37" i="4"/>
  <c r="I37" i="4"/>
  <c r="H37" i="4"/>
  <c r="G37" i="4"/>
  <c r="F37" i="4"/>
  <c r="X37" i="4" s="1"/>
  <c r="C37" i="4"/>
  <c r="V36" i="4"/>
  <c r="I36" i="4"/>
  <c r="H36" i="4"/>
  <c r="G36" i="4"/>
  <c r="F36" i="4"/>
  <c r="X36" i="4" s="1"/>
  <c r="C36" i="4"/>
  <c r="V35" i="4"/>
  <c r="S39" i="4"/>
  <c r="P39" i="4"/>
  <c r="L39" i="4"/>
  <c r="J39" i="4"/>
  <c r="I35" i="4"/>
  <c r="H35" i="4"/>
  <c r="G35" i="4"/>
  <c r="F35" i="4"/>
  <c r="C35" i="4"/>
  <c r="X32" i="4"/>
  <c r="X30" i="4"/>
  <c r="X29" i="4"/>
  <c r="X28" i="4"/>
  <c r="X27" i="4"/>
  <c r="X24" i="4"/>
  <c r="X22" i="4"/>
  <c r="X21" i="4"/>
  <c r="X20" i="4"/>
  <c r="X19" i="4"/>
  <c r="X16" i="4"/>
  <c r="I15" i="4"/>
  <c r="F15" i="4"/>
  <c r="X15" i="4" s="1"/>
  <c r="X14" i="4"/>
  <c r="X13" i="4"/>
  <c r="X12" i="4"/>
  <c r="X11" i="4"/>
  <c r="P29" i="3"/>
  <c r="N29" i="3"/>
  <c r="I29" i="3"/>
  <c r="H29" i="3"/>
  <c r="G29" i="3"/>
  <c r="U29" i="3"/>
  <c r="U23" i="3"/>
  <c r="U17" i="3"/>
  <c r="U11" i="3"/>
  <c r="K63" i="11" l="1"/>
  <c r="K65" i="11"/>
  <c r="K64" i="11"/>
  <c r="K57" i="11"/>
  <c r="K62" i="11"/>
  <c r="K60" i="11"/>
  <c r="K67" i="11"/>
  <c r="K58" i="11"/>
  <c r="K59" i="11"/>
  <c r="K61" i="11"/>
  <c r="K66" i="11"/>
  <c r="D40" i="4"/>
  <c r="K36" i="11"/>
  <c r="K35" i="11"/>
  <c r="K34" i="11"/>
  <c r="K49" i="11"/>
  <c r="K50" i="11"/>
  <c r="K48" i="11"/>
  <c r="K18" i="11"/>
  <c r="K19" i="11"/>
  <c r="K11" i="11"/>
  <c r="K45" i="11"/>
  <c r="K46" i="11"/>
  <c r="K47" i="11"/>
  <c r="K31" i="11"/>
  <c r="K33" i="11"/>
  <c r="K32" i="11"/>
  <c r="K37" i="11"/>
  <c r="K16" i="11"/>
  <c r="K15" i="11"/>
  <c r="K17" i="11"/>
  <c r="D24" i="9"/>
  <c r="D26" i="9"/>
  <c r="K44" i="11"/>
  <c r="K42" i="11"/>
  <c r="K43" i="11"/>
  <c r="K51" i="11"/>
  <c r="K30" i="11"/>
  <c r="K28" i="11"/>
  <c r="K29" i="11"/>
  <c r="K12" i="11"/>
  <c r="K21" i="11"/>
  <c r="K14" i="11"/>
  <c r="K13" i="11"/>
  <c r="G39" i="4"/>
  <c r="K41" i="11"/>
  <c r="K27" i="11"/>
  <c r="I39" i="4"/>
  <c r="H39" i="4"/>
  <c r="N39" i="4"/>
  <c r="C39" i="4"/>
  <c r="X35" i="4"/>
  <c r="F39" i="4"/>
  <c r="X39" i="4" s="1"/>
  <c r="R39" i="4"/>
  <c r="V39" i="4"/>
  <c r="D35" i="6"/>
  <c r="D36" i="6"/>
</calcChain>
</file>

<file path=xl/sharedStrings.xml><?xml version="1.0" encoding="utf-8"?>
<sst xmlns="http://schemas.openxmlformats.org/spreadsheetml/2006/main" count="2257" uniqueCount="661">
  <si>
    <t xml:space="preserve">Nr. p. k. </t>
  </si>
  <si>
    <t>Šķirnes
Variety</t>
  </si>
  <si>
    <t xml:space="preserve">Raža
Yield </t>
  </si>
  <si>
    <t>Ziemcietība
Winterhardness</t>
  </si>
  <si>
    <t>Izturība pret veldri
Lodging</t>
  </si>
  <si>
    <t xml:space="preserve">Auga garums
Plant length </t>
  </si>
  <si>
    <t>Veģetācija perioda garums
Growing period</t>
  </si>
  <si>
    <t>Tilpummasa
Volume weight</t>
  </si>
  <si>
    <t>Proteīna saturs
Protein content</t>
  </si>
  <si>
    <t>1000 graudu masa
TKW</t>
  </si>
  <si>
    <t>Krišanas skaitlis
Falling number</t>
  </si>
  <si>
    <t>Cietes saturs
Starch content</t>
  </si>
  <si>
    <t>Kopējās balles
Total rating</t>
  </si>
  <si>
    <r>
      <t xml:space="preserve"> t ha</t>
    </r>
    <r>
      <rPr>
        <vertAlign val="superscript"/>
        <sz val="10"/>
        <color indexed="8"/>
        <rFont val="Verdana"/>
        <family val="2"/>
      </rPr>
      <t>-1</t>
    </r>
  </si>
  <si>
    <t>% no standarta
% from standard</t>
  </si>
  <si>
    <t>balles
rating</t>
  </si>
  <si>
    <t xml:space="preserve"> balles
rating </t>
  </si>
  <si>
    <t>cm</t>
  </si>
  <si>
    <t>dienas
days</t>
  </si>
  <si>
    <r>
      <t>g L</t>
    </r>
    <r>
      <rPr>
        <vertAlign val="superscript"/>
        <sz val="10"/>
        <color indexed="8"/>
        <rFont val="Verdana"/>
        <family val="2"/>
      </rPr>
      <t>-1</t>
    </r>
  </si>
  <si>
    <t>%</t>
  </si>
  <si>
    <t>g</t>
  </si>
  <si>
    <t>sek.
Seconds</t>
  </si>
  <si>
    <t>LLU MPS "Vecauce (Training and research farm “Vecauce” of the Latvia University of Agriculture)</t>
  </si>
  <si>
    <t>Raža
Yield</t>
  </si>
  <si>
    <t>Auga garums
Plant length</t>
  </si>
  <si>
    <t xml:space="preserve">Tilpummasa
Volume weight </t>
  </si>
  <si>
    <t xml:space="preserve"> balles
rating</t>
  </si>
  <si>
    <t>LLU MPS "Pēterlauki"</t>
  </si>
  <si>
    <t>Šķirnes</t>
  </si>
  <si>
    <t>dienas</t>
  </si>
  <si>
    <r>
      <t>Ziemas rudzi  (</t>
    </r>
    <r>
      <rPr>
        <b/>
        <i/>
        <sz val="12"/>
        <color indexed="8"/>
        <rFont val="Verdana"/>
        <family val="2"/>
      </rPr>
      <t>Secale cereale L</t>
    </r>
    <r>
      <rPr>
        <b/>
        <sz val="12"/>
        <color indexed="8"/>
        <rFont val="Verdana"/>
        <family val="2"/>
      </rPr>
      <t>.</t>
    </r>
    <r>
      <rPr>
        <b/>
        <sz val="12"/>
        <color indexed="8"/>
        <rFont val="Verdana"/>
        <family val="2"/>
      </rPr>
      <t>)</t>
    </r>
    <r>
      <rPr>
        <i/>
        <sz val="12"/>
        <color indexed="8"/>
        <rFont val="Verdana"/>
        <family val="2"/>
      </rPr>
      <t xml:space="preserve"> </t>
    </r>
  </si>
  <si>
    <r>
      <t>Ziemas kvieši (</t>
    </r>
    <r>
      <rPr>
        <b/>
        <i/>
        <sz val="12"/>
        <color indexed="8"/>
        <rFont val="Verdana"/>
        <family val="2"/>
      </rPr>
      <t>Triticum aestivum L.</t>
    </r>
    <r>
      <rPr>
        <b/>
        <sz val="12"/>
        <color indexed="8"/>
        <rFont val="Verdana"/>
        <family val="2"/>
      </rPr>
      <t>)</t>
    </r>
  </si>
  <si>
    <t xml:space="preserve">Ziemcietība
Winterhardness
</t>
  </si>
  <si>
    <t>Lipekļa saturs
Gluten</t>
  </si>
  <si>
    <r>
      <t>Sedimentācija (</t>
    </r>
    <r>
      <rPr>
        <i/>
        <sz val="10"/>
        <color indexed="8"/>
        <rFont val="Verdana"/>
        <family val="2"/>
      </rPr>
      <t>Zeleny indekss)
Sedimentation (Zeleny index)</t>
    </r>
  </si>
  <si>
    <r>
      <t>cm</t>
    </r>
    <r>
      <rPr>
        <vertAlign val="superscript"/>
        <sz val="10"/>
        <color indexed="8"/>
        <rFont val="Verdana"/>
        <family val="2"/>
      </rPr>
      <t>3</t>
    </r>
  </si>
  <si>
    <r>
      <t xml:space="preserve">LLU Mācību pētījumu saimniecība "Pēterlauki", Jelgavas novads, </t>
    </r>
    <r>
      <rPr>
        <sz val="10"/>
        <color indexed="8"/>
        <rFont val="Verdana"/>
        <family val="2"/>
      </rPr>
      <t>LUA Research and Study Farm “Pēterlauki”, district of Jelgava</t>
    </r>
  </si>
  <si>
    <r>
      <t>Ziemas rapsis (</t>
    </r>
    <r>
      <rPr>
        <b/>
        <i/>
        <sz val="12"/>
        <color indexed="8"/>
        <rFont val="Verdana"/>
        <family val="2"/>
      </rPr>
      <t>Brassica napus L.)</t>
    </r>
  </si>
  <si>
    <t>Sēklu raža
Yield</t>
  </si>
  <si>
    <t>Eļļa sausnā
Oil in dry</t>
  </si>
  <si>
    <t>Eļļas raža sausnā
Oil yield in dry</t>
  </si>
  <si>
    <t>1000 sēklu masa
TKW</t>
  </si>
  <si>
    <r>
      <t>t ha</t>
    </r>
    <r>
      <rPr>
        <vertAlign val="superscript"/>
        <sz val="10"/>
        <color indexed="8"/>
        <rFont val="Verdana"/>
        <family val="2"/>
      </rPr>
      <t xml:space="preserve">-1 </t>
    </r>
  </si>
  <si>
    <t>Veģetācijas perioda garums
Growing period</t>
  </si>
  <si>
    <r>
      <t>Sedimentācija (</t>
    </r>
    <r>
      <rPr>
        <i/>
        <sz val="10"/>
        <color indexed="8"/>
        <rFont val="Verdana"/>
        <family val="2"/>
      </rPr>
      <t>Zeleny indekss</t>
    </r>
    <r>
      <rPr>
        <sz val="10"/>
        <color indexed="8"/>
        <rFont val="Verdana"/>
        <family val="2"/>
      </rPr>
      <t>)
Sedimentation (Zeleny index)</t>
    </r>
  </si>
  <si>
    <t>sek.
Second</t>
  </si>
  <si>
    <r>
      <t>Vasaras kvieši (</t>
    </r>
    <r>
      <rPr>
        <b/>
        <i/>
        <sz val="12"/>
        <color indexed="8"/>
        <rFont val="Verdana"/>
        <family val="2"/>
      </rPr>
      <t>Triticum aestivum L.</t>
    </r>
    <r>
      <rPr>
        <b/>
        <sz val="12"/>
        <color indexed="8"/>
        <rFont val="Verdana"/>
        <family val="2"/>
      </rPr>
      <t>)</t>
    </r>
  </si>
  <si>
    <r>
      <t>Vasaras mieži  (</t>
    </r>
    <r>
      <rPr>
        <b/>
        <i/>
        <sz val="12"/>
        <color indexed="8"/>
        <rFont val="Verdana"/>
        <family val="2"/>
      </rPr>
      <t>Hordeum vulgare L.</t>
    </r>
    <r>
      <rPr>
        <b/>
        <sz val="12"/>
        <color indexed="8"/>
        <rFont val="Verdana"/>
        <family val="2"/>
      </rPr>
      <t>)</t>
    </r>
    <r>
      <rPr>
        <i/>
        <sz val="12"/>
        <color indexed="8"/>
        <rFont val="Verdana"/>
        <family val="2"/>
      </rPr>
      <t xml:space="preserve"> </t>
    </r>
  </si>
  <si>
    <t>DK IMISTAR CL</t>
  </si>
  <si>
    <t xml:space="preserve">ARABELLA </t>
  </si>
  <si>
    <t>MPS "Pēterlauki" izmēģinājumu vieta "Višķi" (Training farm "Pēterlauki" trial place "Viškī")</t>
  </si>
  <si>
    <r>
      <t>Auzas (</t>
    </r>
    <r>
      <rPr>
        <b/>
        <i/>
        <sz val="12"/>
        <color indexed="8"/>
        <rFont val="Verdana"/>
        <family val="2"/>
      </rPr>
      <t>Avena sativa L.</t>
    </r>
    <r>
      <rPr>
        <b/>
        <sz val="12"/>
        <color indexed="8"/>
        <rFont val="Verdana"/>
        <family val="2"/>
      </rPr>
      <t>)</t>
    </r>
  </si>
  <si>
    <t>Plēkšņainība
Cotent of husk</t>
  </si>
  <si>
    <t>Tauku saturs
Fat</t>
  </si>
  <si>
    <r>
      <t>Vasaras rapsis (</t>
    </r>
    <r>
      <rPr>
        <b/>
        <i/>
        <sz val="12"/>
        <color indexed="8"/>
        <rFont val="Verdana"/>
        <family val="2"/>
      </rPr>
      <t>Brassica napus L.)</t>
    </r>
  </si>
  <si>
    <t xml:space="preserve">Sēklu raža
Yield </t>
  </si>
  <si>
    <t>Eļļa sausnā
Oil dry</t>
  </si>
  <si>
    <t>t ha-1</t>
  </si>
  <si>
    <t>LAIMA</t>
  </si>
  <si>
    <r>
      <t>LLU Zemkopības zinātniskais institūts, Aizkraukles raj.</t>
    </r>
    <r>
      <rPr>
        <sz val="10"/>
        <color indexed="8"/>
        <rFont val="Verdana"/>
        <family val="2"/>
      </rPr>
      <t xml:space="preserve">  LUA  “Institute of Agriculture Reseach”, district of Aizkraukle</t>
    </r>
  </si>
  <si>
    <r>
      <t xml:space="preserve">LLU Mācību pētījumu saimniecība "Pēterlauki", Jelgavas novads, </t>
    </r>
    <r>
      <rPr>
        <b/>
        <sz val="10"/>
        <color indexed="8"/>
        <rFont val="Verdana"/>
        <family val="2"/>
      </rPr>
      <t>LUA Research and Study Farm “Pēterlauki”, district of Jelgava</t>
    </r>
  </si>
  <si>
    <t>Izmēģinājumu agrotehnika</t>
  </si>
  <si>
    <t>Skrīveri</t>
  </si>
  <si>
    <t>Augsnes analīžu rezultāti</t>
  </si>
  <si>
    <t>Humusa saturs augsnē, %</t>
  </si>
  <si>
    <t>pH KCl</t>
  </si>
  <si>
    <r>
      <t>P</t>
    </r>
    <r>
      <rPr>
        <vertAlign val="subscript"/>
        <sz val="9"/>
        <color indexed="8"/>
        <rFont val="Verdana"/>
        <family val="2"/>
      </rPr>
      <t>2</t>
    </r>
    <r>
      <rPr>
        <sz val="9"/>
        <color indexed="8"/>
        <rFont val="Verdana"/>
        <family val="2"/>
      </rPr>
      <t>O</t>
    </r>
    <r>
      <rPr>
        <vertAlign val="subscript"/>
        <sz val="9"/>
        <color indexed="8"/>
        <rFont val="Verdana"/>
        <family val="2"/>
      </rPr>
      <t>5</t>
    </r>
    <r>
      <rPr>
        <sz val="9"/>
        <color indexed="8"/>
        <rFont val="Verdana"/>
        <family val="2"/>
      </rPr>
      <t xml:space="preserve"> mg kg </t>
    </r>
    <r>
      <rPr>
        <vertAlign val="superscript"/>
        <sz val="9"/>
        <color indexed="8"/>
        <rFont val="Verdana"/>
        <family val="2"/>
      </rPr>
      <t>-1</t>
    </r>
  </si>
  <si>
    <r>
      <t>K</t>
    </r>
    <r>
      <rPr>
        <vertAlign val="subscript"/>
        <sz val="9"/>
        <color indexed="8"/>
        <rFont val="Verdana"/>
        <family val="2"/>
      </rPr>
      <t>2</t>
    </r>
    <r>
      <rPr>
        <sz val="9"/>
        <color indexed="8"/>
        <rFont val="Verdana"/>
        <family val="2"/>
      </rPr>
      <t xml:space="preserve">O mg kg </t>
    </r>
    <r>
      <rPr>
        <vertAlign val="superscript"/>
        <sz val="9"/>
        <color indexed="8"/>
        <rFont val="Verdana"/>
        <family val="2"/>
      </rPr>
      <t>-1</t>
    </r>
  </si>
  <si>
    <t>Sējas laiks</t>
  </si>
  <si>
    <t>Novākšanas datums</t>
  </si>
  <si>
    <t>Mēslojums deva, laiks</t>
  </si>
  <si>
    <t>N-P-K</t>
  </si>
  <si>
    <t>Augu aizsardzība</t>
  </si>
  <si>
    <t>Herbicīdi</t>
  </si>
  <si>
    <t>Insekticīdi</t>
  </si>
  <si>
    <t>Priekuļi</t>
  </si>
  <si>
    <t>Priekšaugs</t>
  </si>
  <si>
    <t>Fungicīdi</t>
  </si>
  <si>
    <t>Pēterlauki</t>
  </si>
  <si>
    <t>Višķi</t>
  </si>
  <si>
    <t>Augsnes mehāniskais sastāvs</t>
  </si>
  <si>
    <t>N</t>
  </si>
  <si>
    <t>Vecauce</t>
  </si>
  <si>
    <r>
      <t>Izsēto sēklu skaits m</t>
    </r>
    <r>
      <rPr>
        <vertAlign val="superscript"/>
        <sz val="9"/>
        <color indexed="8"/>
        <rFont val="Verdana"/>
        <family val="2"/>
      </rPr>
      <t>2</t>
    </r>
  </si>
  <si>
    <r>
      <t>500 d.s. m</t>
    </r>
    <r>
      <rPr>
        <vertAlign val="superscript"/>
        <sz val="9"/>
        <color indexed="8"/>
        <rFont val="Verdana"/>
        <family val="2"/>
      </rPr>
      <t>2</t>
    </r>
  </si>
  <si>
    <t>Veģetācijas perioda beigas rudenī</t>
  </si>
  <si>
    <t>Veģetācijas atjaunošanās pavasarī</t>
  </si>
  <si>
    <t>Ārpussakņu mēslošanas līdzekļi</t>
  </si>
  <si>
    <t>Stende</t>
  </si>
  <si>
    <t>Fungicīds</t>
  </si>
  <si>
    <r>
      <t>550 d.s. m</t>
    </r>
    <r>
      <rPr>
        <vertAlign val="superscript"/>
        <sz val="9"/>
        <color indexed="8"/>
        <rFont val="Verdana"/>
        <family val="2"/>
      </rPr>
      <t>2</t>
    </r>
  </si>
  <si>
    <r>
      <t>450 d.s. m</t>
    </r>
    <r>
      <rPr>
        <vertAlign val="superscript"/>
        <sz val="9"/>
        <color indexed="8"/>
        <rFont val="Verdana"/>
        <family val="2"/>
      </rPr>
      <t>2</t>
    </r>
  </si>
  <si>
    <t>Ārpus sakņu mēslošanas līdzekļi</t>
  </si>
  <si>
    <t>Cycocel 1 L ha-1</t>
  </si>
  <si>
    <t>Augsne</t>
  </si>
  <si>
    <t>Augu augšanas regulātors</t>
  </si>
  <si>
    <t>Karate Zeon 0.15 L ha-1</t>
  </si>
  <si>
    <t>Dash 0.5 L ha-1</t>
  </si>
  <si>
    <t>Clamox 2.0 L ha-1</t>
  </si>
  <si>
    <t>Dash 1.0 L ha-1</t>
  </si>
  <si>
    <t>Augu augšanas regulators</t>
  </si>
  <si>
    <t>Inekticīds</t>
  </si>
  <si>
    <t>Papuve</t>
  </si>
  <si>
    <t>Cycocel 750 1.0 L ha-1</t>
  </si>
  <si>
    <t>YaraVita Gramitrel 2.0 L ha-1</t>
  </si>
  <si>
    <t>Nogatavošanās datums</t>
  </si>
  <si>
    <t>05.08.</t>
  </si>
  <si>
    <t>K, sM</t>
  </si>
  <si>
    <t>Puspunduri</t>
  </si>
  <si>
    <t>SKAGEN</t>
  </si>
  <si>
    <t>SW MAGNIFIK</t>
  </si>
  <si>
    <t>FREDIS</t>
  </si>
  <si>
    <t>EDVĪNS</t>
  </si>
  <si>
    <t>INV 110 CL</t>
  </si>
  <si>
    <t>Avaunt 0.17 L ha-1</t>
  </si>
  <si>
    <t>N-P-K-S</t>
  </si>
  <si>
    <t>papuve</t>
  </si>
  <si>
    <r>
      <t>500 d.s.m</t>
    </r>
    <r>
      <rPr>
        <vertAlign val="superscript"/>
        <sz val="9"/>
        <rFont val="Verdana"/>
        <family val="2"/>
      </rPr>
      <t>2</t>
    </r>
  </si>
  <si>
    <r>
      <t>Hibrīdiem 60 d.s.m</t>
    </r>
    <r>
      <rPr>
        <vertAlign val="superscript"/>
        <sz val="9"/>
        <rFont val="Verdana"/>
        <family val="2"/>
      </rPr>
      <t>2</t>
    </r>
  </si>
  <si>
    <t xml:space="preserve">Augsnes kaļķošana </t>
  </si>
  <si>
    <t>N+S</t>
  </si>
  <si>
    <t>VP, mS</t>
  </si>
  <si>
    <t>Velēnu vāji podzolēta, sM</t>
  </si>
  <si>
    <t xml:space="preserve">Ziemas kvieši </t>
  </si>
  <si>
    <t>Yara Vita Gramitrel 1.0 L ha-1</t>
  </si>
  <si>
    <r>
      <t>600 d.s. m</t>
    </r>
    <r>
      <rPr>
        <vertAlign val="superscript"/>
        <sz val="9"/>
        <rFont val="Verdana"/>
        <family val="2"/>
      </rPr>
      <t>2</t>
    </r>
  </si>
  <si>
    <t>AREI Stendes pētniecības centrs (Institute of Agricultural resources and Ecomomics, Stende Research Center)</t>
  </si>
  <si>
    <t>AREI Priekuļu pētniecības centrs (Institute of Agricultural resources and Ecomomics, Priekuli Research Center)</t>
  </si>
  <si>
    <t>Vidēji (Average)</t>
  </si>
  <si>
    <t>AREI Stendes pētniecības centrs  (Institute of Agricultural resources and Ecomomics, Stende Research Center)</t>
  </si>
  <si>
    <t>LLU Zemkopības institūts Skrīveri (LUA  “Institute of Agriculture Reseach”, district of Aizkraukle)</t>
  </si>
  <si>
    <t>Maturity date</t>
  </si>
  <si>
    <t>Harvest date</t>
  </si>
  <si>
    <t>Ziemcietības novērtējums Winterhardness rating Pavasarī izdzīvojušo augu skaits % salīdzinājumā ar rudens augu skaitu Number of surviving plants in spring compared to the number of autumn plants</t>
  </si>
  <si>
    <t>Harvesting date</t>
  </si>
  <si>
    <t>Vidēji standartiem</t>
  </si>
  <si>
    <t>Pv1, sM</t>
  </si>
  <si>
    <t>KWS MAGNIFICO</t>
  </si>
  <si>
    <r>
      <t>200 d.s. m</t>
    </r>
    <r>
      <rPr>
        <vertAlign val="superscript"/>
        <sz val="9"/>
        <rFont val="Verdana"/>
        <family val="2"/>
      </rPr>
      <t>2</t>
    </r>
  </si>
  <si>
    <r>
      <t>200 d.s. m</t>
    </r>
    <r>
      <rPr>
        <vertAlign val="superscript"/>
        <sz val="9"/>
        <color theme="1"/>
        <rFont val="Verdana"/>
        <family val="2"/>
      </rPr>
      <t>2</t>
    </r>
  </si>
  <si>
    <t>Biathlon 4D 0.07 kg ha-1</t>
  </si>
  <si>
    <t>Medax Max 0.5 L ha-1</t>
  </si>
  <si>
    <t>YaraVita Thiotrac 2.0 L ha-1</t>
  </si>
  <si>
    <t>CORNETTO</t>
  </si>
  <si>
    <t>VISBY</t>
  </si>
  <si>
    <t>DK EXPANSION</t>
  </si>
  <si>
    <t>DK EXTIME</t>
  </si>
  <si>
    <t>DK IMPLEMENT CL</t>
  </si>
  <si>
    <t>28-70-105</t>
  </si>
  <si>
    <r>
      <rPr>
        <sz val="9"/>
        <color indexed="8"/>
        <rFont val="Verdana"/>
        <family val="2"/>
      </rPr>
      <t>Hibrīdiem 80 d.s. m</t>
    </r>
    <r>
      <rPr>
        <vertAlign val="superscript"/>
        <sz val="9"/>
        <color indexed="8"/>
        <rFont val="Verdana"/>
        <family val="2"/>
      </rPr>
      <t>2</t>
    </r>
  </si>
  <si>
    <t>Butizan Avant 2.5 L ha-1</t>
  </si>
  <si>
    <t>Proteuss D 0.7 L ha-1</t>
  </si>
  <si>
    <t>Zoom 2.0 L ha-1</t>
  </si>
  <si>
    <t>Vp, mS</t>
  </si>
  <si>
    <t>Kodne</t>
  </si>
  <si>
    <t>Pvg, sM</t>
  </si>
  <si>
    <t>2.2 - 2.6</t>
  </si>
  <si>
    <t>6.3 - 6.7</t>
  </si>
  <si>
    <t>227 - 239</t>
  </si>
  <si>
    <t>147 - 197</t>
  </si>
  <si>
    <t>Komplet 0.5 L ha-1</t>
  </si>
  <si>
    <r>
      <t>Celest Trio (fludioksonils, 25 g L-1, difenokonazols, 25 g L-1, tebukonazols, 10 g L-1) 2.0 L t</t>
    </r>
    <r>
      <rPr>
        <vertAlign val="superscript"/>
        <sz val="9"/>
        <color indexed="8"/>
        <rFont val="Verdana"/>
        <family val="2"/>
      </rPr>
      <t>-1</t>
    </r>
  </si>
  <si>
    <t>griķi</t>
  </si>
  <si>
    <t>Celest Trio (fludioksonils, 25 g L-1, difenokonazols, 25 g L-1, tebukonazols, 10 g L-1) 2.0 L t-1</t>
  </si>
  <si>
    <t>12.08.</t>
  </si>
  <si>
    <t>11.08.</t>
  </si>
  <si>
    <t>16.08.</t>
  </si>
  <si>
    <t>SAFER</t>
  </si>
  <si>
    <t>NPZ14010W11 (Franklin)</t>
  </si>
  <si>
    <t>RAP16121W11 (Tempo)</t>
  </si>
  <si>
    <t>SLM16115W11 (Parcours)</t>
  </si>
  <si>
    <t>Dominator / RAP 516</t>
  </si>
  <si>
    <t>Chopin / WRH 508</t>
  </si>
  <si>
    <t>DK EXPEDIENT</t>
  </si>
  <si>
    <t>Propulse 1.0 L ha-1</t>
  </si>
  <si>
    <t>InV1177 CL</t>
  </si>
  <si>
    <t>InV1266 CL</t>
  </si>
  <si>
    <t>13.08.</t>
  </si>
  <si>
    <t>Jacardo KWS</t>
  </si>
  <si>
    <t>Performer</t>
  </si>
  <si>
    <t>Vasaras kvieši</t>
  </si>
  <si>
    <t>Proteus OD 0.6 L ha-1</t>
  </si>
  <si>
    <t xml:space="preserve">Nr.p. k. </t>
  </si>
  <si>
    <t>Sausnas raža salīdzinājumā ar st.</t>
  </si>
  <si>
    <t>Kopējās balles</t>
  </si>
  <si>
    <t>balles</t>
  </si>
  <si>
    <t>1.</t>
  </si>
  <si>
    <t>2.</t>
  </si>
  <si>
    <t>Vidēji</t>
  </si>
  <si>
    <t>Kopproteīna saturs (sausnā) (N% x 6,25)</t>
  </si>
  <si>
    <t>% sausnā</t>
  </si>
  <si>
    <t>Neitrāli skalotā kokšķiedras frakcija (NDF)</t>
  </si>
  <si>
    <t>Skābi skalotā kokšķiedras frakcija (ADF)</t>
  </si>
  <si>
    <t>Izturība pret veldri</t>
  </si>
  <si>
    <t>Augu garums</t>
  </si>
  <si>
    <t>Sausnas saturs</t>
  </si>
  <si>
    <t xml:space="preserve">Sausnas raža, </t>
  </si>
  <si>
    <t>Zaļās masas raža</t>
  </si>
  <si>
    <t>MJ kg-1</t>
  </si>
  <si>
    <t>NEL (sausnā)</t>
  </si>
  <si>
    <t>Dienu sk. Līdz pirmajam pļāvumam</t>
  </si>
  <si>
    <t>Ziemcietība</t>
  </si>
  <si>
    <t>Spīdola</t>
  </si>
  <si>
    <t>SL 13</t>
  </si>
  <si>
    <t>1200 d.s. m2</t>
  </si>
  <si>
    <t>51 (AN)</t>
  </si>
  <si>
    <t>68 (AN)</t>
  </si>
  <si>
    <t>Pirmais pļāvums</t>
  </si>
  <si>
    <t>Otrais plāvums</t>
  </si>
  <si>
    <t>Trešais pļāvums</t>
  </si>
  <si>
    <t>Sausnas raža</t>
  </si>
  <si>
    <t>HYH 322</t>
  </si>
  <si>
    <t>06.08.</t>
  </si>
  <si>
    <t>04.08.</t>
  </si>
  <si>
    <t xml:space="preserve">Priaxor 0.4 L ha-1 </t>
  </si>
  <si>
    <t xml:space="preserve">Curbatur 0.4 L ha-1 </t>
  </si>
  <si>
    <t xml:space="preserve">Priaxor 0.5 L ha-1 </t>
  </si>
  <si>
    <t xml:space="preserve">Curbatur 0.5 L ha-1 </t>
  </si>
  <si>
    <t>06.04.2020.</t>
  </si>
  <si>
    <t>velēnu podzolētā, mS</t>
  </si>
  <si>
    <t>10-26-26 (25-65-65)</t>
  </si>
  <si>
    <t>Nitrophoska 20-20-20 2.0 kg ha-1</t>
  </si>
  <si>
    <t>03.08.</t>
  </si>
  <si>
    <t>Priaxor 0.4 L ha-1</t>
  </si>
  <si>
    <t>Curbatur 0.4 L ha-1</t>
  </si>
  <si>
    <t>Vg, mS</t>
  </si>
  <si>
    <t>Rapsis</t>
  </si>
  <si>
    <t>Modus Start 0.25 L ha -1</t>
  </si>
  <si>
    <t>Priaxor 0.4.L ha-1</t>
  </si>
  <si>
    <t>kartupeļi</t>
  </si>
  <si>
    <t>Herakles</t>
  </si>
  <si>
    <t>Reset</t>
  </si>
  <si>
    <t>Akilah</t>
  </si>
  <si>
    <t>Crotora</t>
  </si>
  <si>
    <t>RAP 587</t>
  </si>
  <si>
    <t>Feliciano KWS</t>
  </si>
  <si>
    <t>Adelmo KWS</t>
  </si>
  <si>
    <t>Luciano KWS</t>
  </si>
  <si>
    <t>Riccardo KWS</t>
  </si>
  <si>
    <t>DK EXPIRO</t>
  </si>
  <si>
    <t>DK Exima (CWH369)</t>
  </si>
  <si>
    <t>DK Exporter (CWH371)</t>
  </si>
  <si>
    <t>DK Exotter (CWH268)</t>
  </si>
  <si>
    <t>DK Execto (CWH330)</t>
  </si>
  <si>
    <t>DK Extenso (CWH329)</t>
  </si>
  <si>
    <t>DK Extremus (CWH391)</t>
  </si>
  <si>
    <t>RAP17189W13 (Bantam)</t>
  </si>
  <si>
    <t xml:space="preserve">DK SEQUEL </t>
  </si>
  <si>
    <t>CWH 445 D</t>
  </si>
  <si>
    <t>Pv 1; S/mS/sM</t>
  </si>
  <si>
    <t>1.9 - 2.1</t>
  </si>
  <si>
    <t>5.5 - 6.3</t>
  </si>
  <si>
    <t>169 - 207</t>
  </si>
  <si>
    <t xml:space="preserve">140 - 159  </t>
  </si>
  <si>
    <t>05.08.2020.</t>
  </si>
  <si>
    <t>N30-S7 (75 - 17.5)</t>
  </si>
  <si>
    <t>N30-S7 (60 - 14)</t>
  </si>
  <si>
    <t xml:space="preserve"> YaraVita® Bortrac 150 1.5 L ha-1</t>
  </si>
  <si>
    <t>14.08.2019.</t>
  </si>
  <si>
    <t>8-19-29 (20-47.5-72.5)</t>
  </si>
  <si>
    <t>N 68.8 (AN)</t>
  </si>
  <si>
    <t>15.04.2020.</t>
  </si>
  <si>
    <t>AS (N21-S24) 42-48</t>
  </si>
  <si>
    <t>18.05.2020.</t>
  </si>
  <si>
    <t>02.10.2019.</t>
  </si>
  <si>
    <t>Folikur 0.5 L ha-1</t>
  </si>
  <si>
    <t>YaraVita® Brassitrel PRO 1.5 L ha-1</t>
  </si>
  <si>
    <t>Vp, sM</t>
  </si>
  <si>
    <t>Clavier CL</t>
  </si>
  <si>
    <t>Clarinet CL</t>
  </si>
  <si>
    <t>DK IMPORTER CL</t>
  </si>
  <si>
    <t>Clamox 1.8 L ha-1</t>
  </si>
  <si>
    <t>Felgen</t>
  </si>
  <si>
    <t>SW 151107</t>
  </si>
  <si>
    <t>19.08.2020.</t>
  </si>
  <si>
    <t>Axan N27 S4 (54-8)</t>
  </si>
  <si>
    <t>Axan N27 S4 (81-12)</t>
  </si>
  <si>
    <t>Biatlon 0.07 kg ha-1</t>
  </si>
  <si>
    <t>Priaxor 0.5 L ha-1</t>
  </si>
  <si>
    <t>Curbatur 0.5 L ha-1</t>
  </si>
  <si>
    <t>07.09.2020.</t>
  </si>
  <si>
    <t>18.08.2020.</t>
  </si>
  <si>
    <t>SW161420</t>
  </si>
  <si>
    <t>SW141622</t>
  </si>
  <si>
    <t>DLE20822S11</t>
  </si>
  <si>
    <t>LAGOON (DLE19816S11)</t>
  </si>
  <si>
    <t>Vk virspusēji glejotā, viegls M - smags sM</t>
  </si>
  <si>
    <t>16.09.2020.</t>
  </si>
  <si>
    <t>19.06.2020.</t>
  </si>
  <si>
    <t>DLE20824S21</t>
  </si>
  <si>
    <t>DLE20825S21</t>
  </si>
  <si>
    <t>DLE20826S21</t>
  </si>
  <si>
    <t>CLARO CL (DLE19818S21)</t>
  </si>
  <si>
    <t>COLETTE CL (DLE19819S21)</t>
  </si>
  <si>
    <t>CLOUD CL (DLE19820S21)</t>
  </si>
  <si>
    <t>CLUB CL (DLE19821S21)</t>
  </si>
  <si>
    <t>N30-S7  75-17.5</t>
  </si>
  <si>
    <t>N30-S7  60-14</t>
  </si>
  <si>
    <t>Kartupeļi</t>
  </si>
  <si>
    <t>Visiem pļāvumiem kopā</t>
  </si>
  <si>
    <t>Sausnas raža salīdzinājumā ar standartu</t>
  </si>
  <si>
    <t>13.07.2020.</t>
  </si>
  <si>
    <t>01.10.2020.</t>
  </si>
  <si>
    <t>60 (N60-S14)</t>
  </si>
  <si>
    <t>01.04.2020.</t>
  </si>
  <si>
    <t>21-91-105</t>
  </si>
  <si>
    <t>07.04.2020.</t>
  </si>
  <si>
    <t>39 (N39-S9)</t>
  </si>
  <si>
    <t>Saimniecisko īpašību novērtēšanas rezultāti ziemas rudziem 2021.gadā</t>
  </si>
  <si>
    <t>Saimniecisko īpašību novērtēšanas rezultāti ziemas rapša hibrīdiem 2021.gadā</t>
  </si>
  <si>
    <t>VCU trial results for WOSR in 2021</t>
  </si>
  <si>
    <t>NPZ18205W11 (Kasalla)</t>
  </si>
  <si>
    <t>RAP19232W11</t>
  </si>
  <si>
    <t>RAP18211W11 (Metropol)</t>
  </si>
  <si>
    <t>MH16JD248</t>
  </si>
  <si>
    <t>H9172200 Club Root</t>
  </si>
  <si>
    <t>H9160195 (Granos)</t>
  </si>
  <si>
    <t>Otello KWS</t>
  </si>
  <si>
    <t>DK EXCITED</t>
  </si>
  <si>
    <t>DK EXLEVEL (CWH425)</t>
  </si>
  <si>
    <t>DK EXPECTATION</t>
  </si>
  <si>
    <t>DK EXPAT</t>
  </si>
  <si>
    <t>CWH 462</t>
  </si>
  <si>
    <t>CWH 463</t>
  </si>
  <si>
    <t>CWH 461</t>
  </si>
  <si>
    <t>NPZ18221W13 (Tyrion)</t>
  </si>
  <si>
    <t>Izmēģinājums 2020/2021</t>
  </si>
  <si>
    <t>07.04.2021.</t>
  </si>
  <si>
    <t>04. - 11.08.2021.</t>
  </si>
  <si>
    <t>6-26-30 (23-100-116)</t>
  </si>
  <si>
    <t>22.04.2021.</t>
  </si>
  <si>
    <t>24.08.2020.</t>
  </si>
  <si>
    <t>22.09.2020.</t>
  </si>
  <si>
    <t>Torex 0.3 L ha-1</t>
  </si>
  <si>
    <t>21.04.2021.</t>
  </si>
  <si>
    <t>31.05.2021.</t>
  </si>
  <si>
    <t>Decis Mega 0.15 L ha-1</t>
  </si>
  <si>
    <t>15.0.52021.</t>
  </si>
  <si>
    <t>14.06.2021.</t>
  </si>
  <si>
    <t>29.09.2020.</t>
  </si>
  <si>
    <t xml:space="preserve"> YaraVita® Bortrac 1.0 L ha-1</t>
  </si>
  <si>
    <t>YaraVita® Brassitrel Pro 1.5 L ha-1</t>
  </si>
  <si>
    <t>YaraVita® Brassitrel Pro 2.0 L ha-1</t>
  </si>
  <si>
    <t>15.05.2021.</t>
  </si>
  <si>
    <t>TivoS 5.0 L ha-1</t>
  </si>
  <si>
    <t>Griķi zaļmēslojuma</t>
  </si>
  <si>
    <t>11.11.2020.</t>
  </si>
  <si>
    <t>Tritikāle</t>
  </si>
  <si>
    <t>26.08.2020.</t>
  </si>
  <si>
    <t>13.11.2020.</t>
  </si>
  <si>
    <t>23.03.2021.</t>
  </si>
  <si>
    <t>29. - 30.07.2021.</t>
  </si>
  <si>
    <t>8-19-29 (20-50-75)</t>
  </si>
  <si>
    <t>Butisan Star 2.5 L ha-1</t>
  </si>
  <si>
    <t>26.10.2020.</t>
  </si>
  <si>
    <t>Zoom 2.5 L ha-1</t>
  </si>
  <si>
    <t>Wizard 0.5 L ha-1</t>
  </si>
  <si>
    <t>29.03.2021.</t>
  </si>
  <si>
    <t>N 66 (AN)</t>
  </si>
  <si>
    <t>12.04.2021.</t>
  </si>
  <si>
    <t>12.05.2021.</t>
  </si>
  <si>
    <t>11.05.2021.</t>
  </si>
  <si>
    <t>Magnija sulfāts 2.0 kg ha-1</t>
  </si>
  <si>
    <t>Bors 1.5 L ha-1</t>
  </si>
  <si>
    <t>Pgv, mS</t>
  </si>
  <si>
    <t>28.03.2021.</t>
  </si>
  <si>
    <t>25-65-65</t>
  </si>
  <si>
    <t>Vgk, M2</t>
  </si>
  <si>
    <t>17.08.2020.</t>
  </si>
  <si>
    <t>16.08.2020.</t>
  </si>
  <si>
    <t>30.07.2021.</t>
  </si>
  <si>
    <t>WRH 589 CL</t>
  </si>
  <si>
    <t>WRH 613 CL</t>
  </si>
  <si>
    <t>WRH 567 CL (Beatrix CL)</t>
  </si>
  <si>
    <t>DMH 435 CL (Simplex CL)</t>
  </si>
  <si>
    <t>KWS Cyrill CL</t>
  </si>
  <si>
    <t>DK IMPRINT CL</t>
  </si>
  <si>
    <t>CWH 468</t>
  </si>
  <si>
    <t>DMH 464</t>
  </si>
  <si>
    <t>NPZ18227W23 (Colin CL)</t>
  </si>
  <si>
    <t>CL ziemas rapsis tika noraktstīts 2020. gada rudenī, jo saskaņā ar MK noteikumiem nr. 518 36. punktu, nesadīga vairāk kā 50% no augiem.</t>
  </si>
  <si>
    <t>Saimniecisko īpašību novērtēšanas rezultāti ziemas rapša CL hibrīdiem 2021.gadā</t>
  </si>
  <si>
    <t>VCU trial results for CL WOSR in 2021</t>
  </si>
  <si>
    <t>Griķi zaļmēslojumam</t>
  </si>
  <si>
    <t>13.08.2021.</t>
  </si>
  <si>
    <t>29.07.2021.</t>
  </si>
  <si>
    <t>23.09.2020.</t>
  </si>
  <si>
    <t>26.07.2021.</t>
  </si>
  <si>
    <t>SU Elrond (HYH 315)</t>
  </si>
  <si>
    <t>30.07.</t>
  </si>
  <si>
    <t>18.09.2020.</t>
  </si>
  <si>
    <t>04.08.2021.</t>
  </si>
  <si>
    <t>30.3-85.8-85.8</t>
  </si>
  <si>
    <t>12.10.2020.</t>
  </si>
  <si>
    <t>Cycocel 1.5 L ha-1</t>
  </si>
  <si>
    <t>16.05.2021.</t>
  </si>
  <si>
    <t>VCU trial results for winter rye in 2021</t>
  </si>
  <si>
    <t>23.07.</t>
  </si>
  <si>
    <t>20.07.</t>
  </si>
  <si>
    <t>26.07.</t>
  </si>
  <si>
    <t>Āboliņš</t>
  </si>
  <si>
    <t>09.11.2020.</t>
  </si>
  <si>
    <t>11.04.2021.</t>
  </si>
  <si>
    <t xml:space="preserve">24-60-90 </t>
  </si>
  <si>
    <t>N30-S7 36-8.4</t>
  </si>
  <si>
    <t>28.04.2021.</t>
  </si>
  <si>
    <t>N30-S7 39-9.1</t>
  </si>
  <si>
    <t>06.05.2021.</t>
  </si>
  <si>
    <t>N30-S7 30-7</t>
  </si>
  <si>
    <t>10.05.2021.</t>
  </si>
  <si>
    <t>Cucocel 1.5 L ha-1</t>
  </si>
  <si>
    <t>29.07.</t>
  </si>
  <si>
    <t>16.07.</t>
  </si>
  <si>
    <t>Vgv, mS</t>
  </si>
  <si>
    <t>23.11.2020.</t>
  </si>
  <si>
    <t>21.03.2021.</t>
  </si>
  <si>
    <t>05.09.2020.</t>
  </si>
  <si>
    <t>Saimniecisko īpašību novērtēšanas rezultāti ziemas kviešiem 2021.gadā</t>
  </si>
  <si>
    <t>VCU trial results for winter wheat in 2021</t>
  </si>
  <si>
    <t>14.07.</t>
  </si>
  <si>
    <t>12.07.</t>
  </si>
  <si>
    <t>Vki,  M2</t>
  </si>
  <si>
    <t>25.11.2020.</t>
  </si>
  <si>
    <t>28.07.</t>
  </si>
  <si>
    <t>21.09.2020.</t>
  </si>
  <si>
    <t>28.07.2021.</t>
  </si>
  <si>
    <t>8-20-30 (20-50-75)</t>
  </si>
  <si>
    <t xml:space="preserve">N 31.5 (N+S) </t>
  </si>
  <si>
    <t>19.06.2021.</t>
  </si>
  <si>
    <t>N 34 (AN)</t>
  </si>
  <si>
    <t>Cycocel 750 1.5 L ha-1</t>
  </si>
  <si>
    <t>28.05.2021.</t>
  </si>
  <si>
    <t>Zoom 1.5 L ha-1</t>
  </si>
  <si>
    <t>13.07.</t>
  </si>
  <si>
    <t>15.07.</t>
  </si>
  <si>
    <t>19.07.</t>
  </si>
  <si>
    <t>13.09.2020.</t>
  </si>
  <si>
    <t>Saimniecisko īpašību novērtēšanas rezultāti vasaras kviešiem 2021.gadā</t>
  </si>
  <si>
    <t>VCU trial results for spring wheat in 2021</t>
  </si>
  <si>
    <t>10.08.</t>
  </si>
  <si>
    <t>Izmēģinājums 2021</t>
  </si>
  <si>
    <t>29.04.2021.</t>
  </si>
  <si>
    <t>20-50-75</t>
  </si>
  <si>
    <t>08.06.2021.</t>
  </si>
  <si>
    <t>03.06.2021.</t>
  </si>
  <si>
    <t>16.06.2021.</t>
  </si>
  <si>
    <t>29.06.2021.</t>
  </si>
  <si>
    <t>Decis 0.15 L ha-1</t>
  </si>
  <si>
    <t>20.05.2021.</t>
  </si>
  <si>
    <t>Cycocel 1.0 L ha-1</t>
  </si>
  <si>
    <t>Medax Max 0.4 L ha-1</t>
  </si>
  <si>
    <t>Velēnu podzolētā,glejotā, sM</t>
  </si>
  <si>
    <t>16.08.2021.</t>
  </si>
  <si>
    <t>16-16-16 (48-48-48)</t>
  </si>
  <si>
    <t>N 27 (AS)</t>
  </si>
  <si>
    <t>21.06.2021.</t>
  </si>
  <si>
    <t>Biathlon 4 D 0.07 g ha-1</t>
  </si>
  <si>
    <t>22.06.2021.</t>
  </si>
  <si>
    <t>Wizard 0.05 L ha-1</t>
  </si>
  <si>
    <t>24.08.</t>
  </si>
  <si>
    <t>VgV, mS</t>
  </si>
  <si>
    <t>23.04.2021.</t>
  </si>
  <si>
    <t>24.08.2021.</t>
  </si>
  <si>
    <t>45-45-45</t>
  </si>
  <si>
    <t>N 143.8</t>
  </si>
  <si>
    <t>Rubiola</t>
  </si>
  <si>
    <t>PR-7475.6</t>
  </si>
  <si>
    <t>Saimniecisko īpašību novērtēšanas rezultāti vasaras miežiem 2021.gadā Bioloģiskajā audzēšanas sistēmā</t>
  </si>
  <si>
    <t>VCU trial results for spring barley in 2021 Organic system</t>
  </si>
  <si>
    <t>Beta glikānu saturs</t>
  </si>
  <si>
    <t>Tauriņzieži</t>
  </si>
  <si>
    <t>27.07.2021.</t>
  </si>
  <si>
    <t>02.08.</t>
  </si>
  <si>
    <t>27.07.</t>
  </si>
  <si>
    <t>Velēnu podzolētā, glejotā, sM</t>
  </si>
  <si>
    <t>20.04.2021.</t>
  </si>
  <si>
    <t>Saimniecisko īpašību novērtēšanas rezultāti auzām 2021.gadā</t>
  </si>
  <si>
    <t>VCU trial results for oats in 2021</t>
  </si>
  <si>
    <t>30.04.2021.</t>
  </si>
  <si>
    <t>03.08.2021.</t>
  </si>
  <si>
    <t>30.04.2021</t>
  </si>
  <si>
    <t>N30 S7 (60-14)</t>
  </si>
  <si>
    <t>02.06.2021.</t>
  </si>
  <si>
    <t>Bazagrāns 480 3.0 L ha-1</t>
  </si>
  <si>
    <t>12.06.2021.</t>
  </si>
  <si>
    <t>10.06.2021.</t>
  </si>
  <si>
    <t>Moddus 250 0.4 L ha-1</t>
  </si>
  <si>
    <t>01.07.2021.</t>
  </si>
  <si>
    <t>Velēnu podzolētā glejotā, sM</t>
  </si>
  <si>
    <t>AS (30+7)</t>
  </si>
  <si>
    <t>AN 34</t>
  </si>
  <si>
    <t>Saimniecisko īpašību novērtēšanas rezultāti auzām 2021.gadā Bioloģiskajā audzēšanas sistēmā</t>
  </si>
  <si>
    <t>VCU trial results for oats in 2021 Organic system</t>
  </si>
  <si>
    <t>20.04.2021</t>
  </si>
  <si>
    <t>AREI Priekuļu pētniecības centrs  (Institute of Agricultural resources and Ecomomics, Priekuli Research Center)</t>
  </si>
  <si>
    <t>Ziemas rudzi</t>
  </si>
  <si>
    <t>05.08.2021.</t>
  </si>
  <si>
    <t>Saimniecisko īpašību novērtēšanas rezultāti vasaras rapša hibrīdiem 2021.gadā</t>
  </si>
  <si>
    <t>VCU trial results for spring oil seed rape in 2021</t>
  </si>
  <si>
    <t>DLE21827S11</t>
  </si>
  <si>
    <t>DLE21828S11</t>
  </si>
  <si>
    <t>Izmēģinājums tika norakstīts pirms ražas novākšanas, rapsis atsāka otreiz ziedēt augustā un pirmās izveidojušās pākstis bija jau izbirušas. Šāda situācija veidojās, jo pirmajā ziedēšanā bija ievērojami kukaiņu postījumi</t>
  </si>
  <si>
    <t>neskatoties uz neskaitāmie insekticīdu smidzinājumiem, savukārt pārlieku lielais nokrišņu daudzums augustā veicināja atkārtotu ziedēšanu. Līdz ar to nebija iespējams iegūt ražu saskaņā ar MK noteikumiem.</t>
  </si>
  <si>
    <t>Velēnu podzolētā,  sM</t>
  </si>
  <si>
    <t>Lucerna</t>
  </si>
  <si>
    <t>02.09.2021.</t>
  </si>
  <si>
    <t>26.04.2021.</t>
  </si>
  <si>
    <t>AN (34)</t>
  </si>
  <si>
    <t>AS N21-S24 (31.5-36)</t>
  </si>
  <si>
    <t>Butisan Avant 2.5 L ha-1</t>
  </si>
  <si>
    <t>07.06.2021.</t>
  </si>
  <si>
    <t>Movento SC 100 0.05 L ha-1</t>
  </si>
  <si>
    <t>17.06.2021.</t>
  </si>
  <si>
    <t>04.06.2021.</t>
  </si>
  <si>
    <t>Saimniecisko īpašību novērtēšanas rezultāti vasaras CL rapsim 2021.gadā</t>
  </si>
  <si>
    <t>VCU trial results for CL spring oil seed rape in 2021</t>
  </si>
  <si>
    <t>9EN0027</t>
  </si>
  <si>
    <t>DLE21829S21</t>
  </si>
  <si>
    <t>DLE21830S21</t>
  </si>
  <si>
    <t>DLE21831S21</t>
  </si>
  <si>
    <t>11.06.2021.</t>
  </si>
  <si>
    <t>Izmēģinājuma dati informatīvi, iegūti no vidēji diviem atkārtojumiem.</t>
  </si>
  <si>
    <t>Iekārtotais izmēģinājums neatbilda MK noteikumiem, jo rudenī pēc izmēģinājuma sadīgšanas tika secināts, ka saskaņā ar MK noteikumiem uzskaitei varētu izmantot labākā gadījumā tikai divus atkārtojumus.</t>
  </si>
  <si>
    <t>AN34.4 86</t>
  </si>
  <si>
    <t>N21-S24 31.5-36</t>
  </si>
  <si>
    <t>Biathlon 4D 0.07 kg ha -1</t>
  </si>
  <si>
    <t>25.04.2021.</t>
  </si>
  <si>
    <t>18.05.2021.</t>
  </si>
  <si>
    <t>AN34.4  68.8</t>
  </si>
  <si>
    <t>18.04.2021.</t>
  </si>
  <si>
    <t>Sekator OD 0.15 L ha-1</t>
  </si>
  <si>
    <t>27.05.2021.</t>
  </si>
  <si>
    <t>14.05.2021.</t>
  </si>
  <si>
    <t>31.03.2021.</t>
  </si>
  <si>
    <t>N 103.2 (AN)</t>
  </si>
  <si>
    <t>15.09.2021.</t>
  </si>
  <si>
    <t>Belkar 0.25 L ha -1</t>
  </si>
  <si>
    <t>Metazamix 0.6 L ha -1</t>
  </si>
  <si>
    <t>18.06.2021.</t>
  </si>
  <si>
    <t>28.06.2021.</t>
  </si>
  <si>
    <t>17-11-12 (51-33-36)</t>
  </si>
  <si>
    <r>
      <t>Butisan Star 2.0 L ha</t>
    </r>
    <r>
      <rPr>
        <vertAlign val="superscript"/>
        <sz val="9"/>
        <rFont val="Verdana"/>
        <family val="2"/>
      </rPr>
      <t>-1</t>
    </r>
  </si>
  <si>
    <t>30.05.2021.</t>
  </si>
  <si>
    <t>19.05.2021.</t>
  </si>
  <si>
    <t>Karate Zeon 0.1 L h-1</t>
  </si>
  <si>
    <t>15.06.2021.</t>
  </si>
  <si>
    <t>YaraVita® Brassitrel PRO 2.0 L ha-1</t>
  </si>
  <si>
    <t>Nuance 15 g ha-1</t>
  </si>
  <si>
    <t>organiskas izcelsmes mēsloj.</t>
  </si>
  <si>
    <r>
      <t>1 L ha</t>
    </r>
    <r>
      <rPr>
        <vertAlign val="superscript"/>
        <sz val="9"/>
        <color theme="1"/>
        <rFont val="Verdana"/>
        <family val="2"/>
        <charset val="204"/>
      </rPr>
      <t>-1</t>
    </r>
    <r>
      <rPr>
        <sz val="9"/>
        <color theme="1"/>
        <rFont val="Verdana"/>
        <family val="2"/>
      </rPr>
      <t>, 8.07.2021.</t>
    </r>
  </si>
  <si>
    <t>Griķi</t>
  </si>
  <si>
    <t>`</t>
  </si>
  <si>
    <t xml:space="preserve">Šķiedras kaņepes (Canabis sativa L. )               </t>
  </si>
  <si>
    <t>Stublāju raža</t>
  </si>
  <si>
    <t xml:space="preserve">Stublāju raža salīdzinājumā ar standartu  </t>
  </si>
  <si>
    <t xml:space="preserve">Šķiedras saturs </t>
  </si>
  <si>
    <t>Veģetācijas periods</t>
  </si>
  <si>
    <t>Auga garums</t>
  </si>
  <si>
    <t>Kopā balles</t>
  </si>
  <si>
    <t xml:space="preserve"> t ha-1</t>
  </si>
  <si>
    <t xml:space="preserve">balles </t>
  </si>
  <si>
    <t>LLU Mācību pētījumu saimniecība "Pēterlauki", Jelgavas novads, LUA Research and Study Farm “Pēterlauki”, district of Jelgava</t>
  </si>
  <si>
    <t>Austa SK (KAN - 15)</t>
  </si>
  <si>
    <t>Vk, sM</t>
  </si>
  <si>
    <t>Vvp, sM</t>
  </si>
  <si>
    <t>P2O5 mg kg -1</t>
  </si>
  <si>
    <t>K2O mg kg -1</t>
  </si>
  <si>
    <t>Izsēto sāklu skaits</t>
  </si>
  <si>
    <t>350 d.s. m2</t>
  </si>
  <si>
    <t>AN 34.4</t>
  </si>
  <si>
    <t xml:space="preserve">t ha-1 </t>
  </si>
  <si>
    <t>Finola</t>
  </si>
  <si>
    <t>AN 24.4</t>
  </si>
  <si>
    <r>
      <t>Kukurūzas (</t>
    </r>
    <r>
      <rPr>
        <b/>
        <i/>
        <sz val="12"/>
        <color indexed="8"/>
        <rFont val="Calibri"/>
        <family val="2"/>
        <scheme val="minor"/>
      </rPr>
      <t>Zea mays</t>
    </r>
    <r>
      <rPr>
        <b/>
        <sz val="12"/>
        <color indexed="8"/>
        <rFont val="Calibri"/>
        <family val="2"/>
        <scheme val="minor"/>
      </rPr>
      <t xml:space="preserve"> L.) </t>
    </r>
  </si>
  <si>
    <t>Šķirnes                                  Variety</t>
  </si>
  <si>
    <t>Zaļās masas raža                                  Yield of green crop</t>
  </si>
  <si>
    <t>Sausnas raža Dry matter yield</t>
  </si>
  <si>
    <t>Sausnas raža salīdzinājumā ar st. Dry matter yield compared to standard</t>
  </si>
  <si>
    <t>Kopproteīna saturs (sausnā) (N% x 6,25)                         Crude protein content (dry matter)</t>
  </si>
  <si>
    <t>Augu garums Length of the plant</t>
  </si>
  <si>
    <t>Vālīšu skaits 1 augam Number of spikes per plant</t>
  </si>
  <si>
    <t>Izturība pret veldri        Lodging</t>
  </si>
  <si>
    <t>Sausnas sarurs                       Dry matter</t>
  </si>
  <si>
    <t>Veģetācijas periods, dienas līdz piengatavībai Vegetation period, days to maturity</t>
  </si>
  <si>
    <t>Kopējās  Total</t>
  </si>
  <si>
    <t>balles/ rating</t>
  </si>
  <si>
    <t>gab</t>
  </si>
  <si>
    <t>Vvp, mS</t>
  </si>
  <si>
    <t>10 d.s. m2</t>
  </si>
  <si>
    <t>02.07.2021.</t>
  </si>
  <si>
    <t>21.09.2021.</t>
  </si>
  <si>
    <t>29.04.2019.</t>
  </si>
  <si>
    <t>11.06.2020.</t>
  </si>
  <si>
    <t>30-78-90</t>
  </si>
  <si>
    <t>30 (N30-S7)</t>
  </si>
  <si>
    <t>Ranger XL 3.5 L ha-1</t>
  </si>
  <si>
    <t>15.07.2021.</t>
  </si>
  <si>
    <t>23.09.2021.</t>
  </si>
  <si>
    <t>15.07.2019.</t>
  </si>
  <si>
    <t>10.06.;.15.07.2021.; 23.09.2021.</t>
  </si>
  <si>
    <t>15-60-108</t>
  </si>
  <si>
    <t>09.04.2021.</t>
  </si>
  <si>
    <t>24-60-90</t>
  </si>
  <si>
    <t>34 (AN)</t>
  </si>
  <si>
    <t>09.04.2020.</t>
  </si>
  <si>
    <t>13.04.2021.</t>
  </si>
  <si>
    <r>
      <t>Airene (</t>
    </r>
    <r>
      <rPr>
        <b/>
        <i/>
        <sz val="12"/>
        <rFont val="Calibri"/>
        <family val="2"/>
        <scheme val="minor"/>
      </rPr>
      <t>Lolium perenne L.</t>
    </r>
    <r>
      <rPr>
        <b/>
        <sz val="12"/>
        <rFont val="Calibri"/>
        <family val="2"/>
        <scheme val="minor"/>
      </rPr>
      <t xml:space="preserve">) </t>
    </r>
  </si>
  <si>
    <r>
      <t>P</t>
    </r>
    <r>
      <rPr>
        <vertAlign val="subscript"/>
        <sz val="9"/>
        <rFont val="Verdana"/>
        <family val="2"/>
      </rPr>
      <t>2</t>
    </r>
    <r>
      <rPr>
        <sz val="9"/>
        <rFont val="Verdana"/>
        <family val="2"/>
      </rPr>
      <t>O</t>
    </r>
    <r>
      <rPr>
        <vertAlign val="subscript"/>
        <sz val="9"/>
        <rFont val="Verdana"/>
        <family val="2"/>
      </rPr>
      <t>5</t>
    </r>
    <r>
      <rPr>
        <sz val="9"/>
        <rFont val="Verdana"/>
        <family val="2"/>
      </rPr>
      <t xml:space="preserve"> mg kg </t>
    </r>
    <r>
      <rPr>
        <vertAlign val="superscript"/>
        <sz val="9"/>
        <rFont val="Verdana"/>
        <family val="2"/>
      </rPr>
      <t>-1</t>
    </r>
  </si>
  <si>
    <r>
      <t>K</t>
    </r>
    <r>
      <rPr>
        <vertAlign val="subscript"/>
        <sz val="9"/>
        <rFont val="Verdana"/>
        <family val="2"/>
      </rPr>
      <t>2</t>
    </r>
    <r>
      <rPr>
        <sz val="9"/>
        <rFont val="Verdana"/>
        <family val="2"/>
      </rPr>
      <t xml:space="preserve">O mg kg </t>
    </r>
    <r>
      <rPr>
        <vertAlign val="superscript"/>
        <sz val="9"/>
        <rFont val="Verdana"/>
        <family val="2"/>
      </rPr>
      <t>-1</t>
    </r>
  </si>
  <si>
    <r>
      <t>Izsēto sēklu skaits m</t>
    </r>
    <r>
      <rPr>
        <vertAlign val="superscript"/>
        <sz val="9"/>
        <rFont val="Verdana"/>
        <family val="2"/>
      </rPr>
      <t>2</t>
    </r>
  </si>
  <si>
    <t>Saimniecisko īpašību novērtējums daudzgadīgajai airenei 2021.gadā - otrais gads</t>
  </si>
  <si>
    <t>VCU trial results for Pasture ryegrass in 2021 - second year</t>
  </si>
  <si>
    <t>Saimniecisko īpašību novērtējums Konvencionāli audzētai kukurūzai 2021. gadā.</t>
  </si>
  <si>
    <t>VCU trial results for Conventional Silage Maize in 2021</t>
  </si>
  <si>
    <t>21.05.2021.</t>
  </si>
  <si>
    <t>08.09.2021.</t>
  </si>
  <si>
    <t>NS 60-14</t>
  </si>
  <si>
    <t>09.07.2021.</t>
  </si>
  <si>
    <t xml:space="preserve">Oppido (NMB15235) </t>
  </si>
  <si>
    <t>Oppido (NMB15235)</t>
  </si>
  <si>
    <t>17.05.2021.</t>
  </si>
  <si>
    <t>24.09.2021.</t>
  </si>
  <si>
    <t>Saimniecisko īpašību novērtējums Bioloģiski audzētais kukurūzai 2021. gadā.</t>
  </si>
  <si>
    <t>VCU trial results for Organic Silage Maize in 2021</t>
  </si>
  <si>
    <t>Fortaris (NMB15-333)</t>
  </si>
  <si>
    <t>25.05.2021.</t>
  </si>
  <si>
    <t>14.09.2021.</t>
  </si>
  <si>
    <t>Saimniecisko īpašību novērtējums šķiedras kaņepēm 2021.gadā.</t>
  </si>
  <si>
    <t>VCU trial results for fiber hemp in 2021</t>
  </si>
  <si>
    <t>Saimniecisko īpašību novērtējums eļļas kaņepēm 2021.gadā.</t>
  </si>
  <si>
    <t>VCU trial results for oil hemp in 2021</t>
  </si>
  <si>
    <t>Rodņik</t>
  </si>
  <si>
    <t>03.06.; 02.07.; 21.09.2021</t>
  </si>
  <si>
    <t>izmēģinājums norakstīts</t>
  </si>
  <si>
    <t>Izmēģinājums norakstīts rudenī, jo nesadīga</t>
  </si>
  <si>
    <t>Velēnu podzolētā, mS</t>
  </si>
  <si>
    <t>VCU trial results for fiber hemp in 2021 in Organic system</t>
  </si>
  <si>
    <t>400 d.s. m2</t>
  </si>
  <si>
    <t>14.05.2021</t>
  </si>
  <si>
    <t>10.08.2021</t>
  </si>
  <si>
    <t>Izsēto sēklu skaits</t>
  </si>
  <si>
    <t>Lupīna</t>
  </si>
  <si>
    <t>Vpg, sM</t>
  </si>
  <si>
    <t>13.05.2021</t>
  </si>
  <si>
    <t>13.05.2021.</t>
  </si>
  <si>
    <t>11.09.2021.</t>
  </si>
  <si>
    <t>15-15-15</t>
  </si>
  <si>
    <t>08.10.2021.</t>
  </si>
  <si>
    <t>200 d.s. m2</t>
  </si>
  <si>
    <t>02.10.2021.</t>
  </si>
  <si>
    <r>
      <t>Eļļas kaņepes (</t>
    </r>
    <r>
      <rPr>
        <b/>
        <i/>
        <sz val="10"/>
        <rFont val="Verdana"/>
        <family val="2"/>
      </rPr>
      <t>Canabis sativa</t>
    </r>
    <r>
      <rPr>
        <i/>
        <sz val="10"/>
        <rFont val="Verdana"/>
        <family val="2"/>
      </rPr>
      <t xml:space="preserve"> L. )               </t>
    </r>
  </si>
  <si>
    <t>Saimniecisko īpašību novērtējums šķiedras kaņepēm 2021.gadā Bioloģiskajā audzēšanas sistēmā</t>
  </si>
  <si>
    <t>Saimniecisko īpašību novērtējums eļļas kaņepēm 2021.gadā, Bioloģiskajā audzēšanas sistēmā</t>
  </si>
  <si>
    <t>VCU trial results for oil hemp in 2021, in Organic system</t>
  </si>
  <si>
    <t>DMH 464 (DK Imortal CL)</t>
  </si>
  <si>
    <r>
      <t xml:space="preserve"> t ha</t>
    </r>
    <r>
      <rPr>
        <b/>
        <vertAlign val="superscript"/>
        <sz val="10"/>
        <color indexed="8"/>
        <rFont val="Verdana"/>
        <family val="2"/>
      </rPr>
      <t>-1</t>
    </r>
  </si>
  <si>
    <t>Brigens (L-12-292)</t>
  </si>
  <si>
    <t>Trešā un ceturtā atkārtojumā sēklas bija sadīgušas ļoti nevienmērīgi, kas liecināja par priekšaugam izmantotā herbicīda pēcietekmi. Šajos atkārtojumos nebija iespējams atmērīt uzskaitei derīgu platību, līdz ar to tika pieņemts lēmums ražu iegūt informatīviem nolūkiem.</t>
  </si>
  <si>
    <t>Stendes Lote (ST 34591)</t>
  </si>
  <si>
    <t>SU Perspektiv (HYH 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</si>
</sst>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L_s_-;\-* #,##0.00\ _L_s_-;_-* &quot;-&quot;??\ _L_s_-;_-@_-"/>
  </numFmts>
  <fonts count="77" x14ac:knownFonts="1">
    <font>
      <sz val="11"/>
      <color theme="1"/>
      <name val="Calibri"/>
      <family val="2"/>
      <scheme val="minor"/>
    </font>
    <font>
      <sz val="11"/>
      <color theme="1"/>
      <name val="Calibri"/>
      <family val="2"/>
      <charset val="186"/>
      <scheme val="minor"/>
    </font>
    <font>
      <sz val="10"/>
      <name val="Arial"/>
      <family val="2"/>
      <charset val="186"/>
    </font>
    <font>
      <b/>
      <sz val="12"/>
      <color indexed="8"/>
      <name val="Verdana"/>
      <family val="2"/>
    </font>
    <font>
      <i/>
      <sz val="12"/>
      <color indexed="8"/>
      <name val="Verdana"/>
      <family val="2"/>
    </font>
    <font>
      <vertAlign val="superscript"/>
      <sz val="10"/>
      <color indexed="8"/>
      <name val="Verdana"/>
      <family val="2"/>
    </font>
    <font>
      <b/>
      <i/>
      <sz val="12"/>
      <color indexed="8"/>
      <name val="Verdana"/>
      <family val="2"/>
    </font>
    <font>
      <sz val="10"/>
      <name val="Arial"/>
      <family val="2"/>
    </font>
    <font>
      <b/>
      <sz val="12"/>
      <color theme="1"/>
      <name val="Verdana"/>
      <family val="2"/>
    </font>
    <font>
      <sz val="11"/>
      <color theme="1"/>
      <name val="Verdana"/>
      <family val="2"/>
    </font>
    <font>
      <sz val="10"/>
      <color theme="1"/>
      <name val="Verdana"/>
      <family val="2"/>
    </font>
    <font>
      <b/>
      <sz val="10"/>
      <color theme="1"/>
      <name val="Verdana"/>
      <family val="2"/>
    </font>
    <font>
      <b/>
      <sz val="11"/>
      <color theme="1"/>
      <name val="Verdana"/>
      <family val="2"/>
    </font>
    <font>
      <sz val="10"/>
      <name val="Verdana"/>
      <family val="2"/>
    </font>
    <font>
      <sz val="10"/>
      <name val="Arial"/>
      <family val="2"/>
    </font>
    <font>
      <i/>
      <sz val="10"/>
      <color indexed="8"/>
      <name val="Verdana"/>
      <family val="2"/>
    </font>
    <font>
      <sz val="10"/>
      <color indexed="8"/>
      <name val="Verdana"/>
      <family val="2"/>
    </font>
    <font>
      <sz val="10"/>
      <color rgb="FF000000"/>
      <name val="Times New Roman"/>
      <family val="1"/>
    </font>
    <font>
      <b/>
      <sz val="11"/>
      <color theme="1"/>
      <name val="Calibri"/>
      <family val="2"/>
      <scheme val="minor"/>
    </font>
    <font>
      <b/>
      <sz val="10"/>
      <color indexed="8"/>
      <name val="Verdana"/>
      <family val="2"/>
    </font>
    <font>
      <sz val="9"/>
      <color theme="1"/>
      <name val="Verdana"/>
      <family val="2"/>
    </font>
    <font>
      <vertAlign val="subscript"/>
      <sz val="9"/>
      <color indexed="8"/>
      <name val="Verdana"/>
      <family val="2"/>
    </font>
    <font>
      <sz val="9"/>
      <color indexed="8"/>
      <name val="Verdana"/>
      <family val="2"/>
    </font>
    <font>
      <vertAlign val="superscript"/>
      <sz val="9"/>
      <color indexed="8"/>
      <name val="Verdana"/>
      <family val="2"/>
    </font>
    <font>
      <sz val="11"/>
      <name val="Calibri"/>
      <family val="2"/>
      <scheme val="minor"/>
    </font>
    <font>
      <vertAlign val="superscript"/>
      <sz val="9"/>
      <color theme="1"/>
      <name val="Verdana"/>
      <family val="2"/>
    </font>
    <font>
      <sz val="11"/>
      <color theme="1"/>
      <name val="Calibri"/>
      <family val="2"/>
      <scheme val="minor"/>
    </font>
    <font>
      <sz val="11"/>
      <color rgb="FFFF0000"/>
      <name val="Calibri"/>
      <family val="2"/>
      <scheme val="minor"/>
    </font>
    <font>
      <sz val="10"/>
      <color rgb="FF000000"/>
      <name val="Verdana"/>
      <family val="2"/>
    </font>
    <font>
      <sz val="9"/>
      <name val="Verdana"/>
      <family val="2"/>
    </font>
    <font>
      <sz val="9"/>
      <color rgb="FFFF0000"/>
      <name val="Verdana"/>
      <family val="2"/>
    </font>
    <font>
      <sz val="10"/>
      <color rgb="FFFF0000"/>
      <name val="Verdana"/>
      <family val="2"/>
    </font>
    <font>
      <sz val="11"/>
      <color rgb="FFFF0000"/>
      <name val="Verdana"/>
      <family val="2"/>
    </font>
    <font>
      <vertAlign val="superscript"/>
      <sz val="9"/>
      <name val="Verdana"/>
      <family val="2"/>
    </font>
    <font>
      <sz val="11"/>
      <name val="Verdana"/>
      <family val="2"/>
    </font>
    <font>
      <b/>
      <sz val="11"/>
      <name val="Verdana"/>
      <family val="2"/>
    </font>
    <font>
      <sz val="10"/>
      <name val="Arial"/>
      <family val="2"/>
    </font>
    <font>
      <b/>
      <sz val="10"/>
      <name val="Verdana"/>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2"/>
      <name val="Times New Roman"/>
      <family val="1"/>
      <charset val="186"/>
    </font>
    <font>
      <sz val="11"/>
      <name val="Calibri"/>
      <family val="2"/>
      <charset val="186"/>
      <scheme val="minor"/>
    </font>
    <font>
      <sz val="10"/>
      <name val="Arial"/>
      <family val="2"/>
    </font>
    <font>
      <sz val="11"/>
      <color theme="1"/>
      <name val="Calibri"/>
      <family val="2"/>
      <charset val="238"/>
      <scheme val="minor"/>
    </font>
    <font>
      <sz val="9"/>
      <color theme="1"/>
      <name val="Verdana"/>
      <family val="2"/>
      <charset val="186"/>
    </font>
    <font>
      <sz val="8"/>
      <name val="Verdana"/>
      <family val="2"/>
    </font>
    <font>
      <vertAlign val="superscript"/>
      <sz val="9"/>
      <color theme="1"/>
      <name val="Verdana"/>
      <family val="2"/>
      <charset val="204"/>
    </font>
    <font>
      <b/>
      <sz val="12"/>
      <color theme="1"/>
      <name val="Calibri"/>
      <family val="2"/>
      <scheme val="minor"/>
    </font>
    <font>
      <b/>
      <i/>
      <sz val="12"/>
      <color indexed="8"/>
      <name val="Calibri"/>
      <family val="2"/>
      <scheme val="minor"/>
    </font>
    <font>
      <b/>
      <sz val="12"/>
      <color indexed="8"/>
      <name val="Calibri"/>
      <family val="2"/>
      <scheme val="minor"/>
    </font>
    <font>
      <sz val="12"/>
      <name val="Calibri"/>
      <family val="2"/>
      <scheme val="minor"/>
    </font>
    <font>
      <sz val="10"/>
      <name val="Calibri"/>
      <family val="2"/>
      <scheme val="minor"/>
    </font>
    <font>
      <sz val="12"/>
      <color indexed="8"/>
      <name val="Calibri"/>
      <family val="2"/>
      <scheme val="minor"/>
    </font>
    <font>
      <b/>
      <sz val="14"/>
      <color theme="1"/>
      <name val="Calibri"/>
      <family val="2"/>
      <scheme val="minor"/>
    </font>
    <font>
      <b/>
      <sz val="11"/>
      <name val="Calibri"/>
      <family val="2"/>
      <scheme val="minor"/>
    </font>
    <font>
      <b/>
      <sz val="12"/>
      <name val="Calibri"/>
      <family val="2"/>
      <scheme val="minor"/>
    </font>
    <font>
      <b/>
      <i/>
      <sz val="12"/>
      <name val="Calibri"/>
      <family val="2"/>
      <scheme val="minor"/>
    </font>
    <font>
      <b/>
      <sz val="10"/>
      <name val="Calibri"/>
      <family val="2"/>
      <scheme val="minor"/>
    </font>
    <font>
      <b/>
      <sz val="14"/>
      <name val="Calibri"/>
      <family val="2"/>
      <scheme val="minor"/>
    </font>
    <font>
      <vertAlign val="subscript"/>
      <sz val="9"/>
      <name val="Verdana"/>
      <family val="2"/>
    </font>
    <font>
      <b/>
      <i/>
      <sz val="10"/>
      <name val="Verdana"/>
      <family val="2"/>
    </font>
    <font>
      <i/>
      <sz val="10"/>
      <name val="Verdana"/>
      <family val="2"/>
    </font>
    <font>
      <b/>
      <vertAlign val="superscript"/>
      <sz val="10"/>
      <color indexed="8"/>
      <name val="Verdana"/>
      <family val="2"/>
    </font>
  </fonts>
  <fills count="4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9"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18">
    <xf numFmtId="0" fontId="0" fillId="0" borderId="0"/>
    <xf numFmtId="0" fontId="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 fillId="0" borderId="0"/>
    <xf numFmtId="0" fontId="2" fillId="0" borderId="0"/>
    <xf numFmtId="0" fontId="2" fillId="0" borderId="0"/>
    <xf numFmtId="0" fontId="2" fillId="0" borderId="0"/>
    <xf numFmtId="0" fontId="7"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165" fontId="14" fillId="0" borderId="0" applyFont="0" applyFill="0" applyBorder="0" applyAlignment="0" applyProtection="0"/>
    <xf numFmtId="165" fontId="2" fillId="0" borderId="0" applyFont="0" applyFill="0" applyBorder="0" applyAlignment="0" applyProtection="0"/>
    <xf numFmtId="0" fontId="14" fillId="0" borderId="0"/>
    <xf numFmtId="0" fontId="17" fillId="0" borderId="0"/>
    <xf numFmtId="165" fontId="7" fillId="0" borderId="0" applyFont="0" applyFill="0" applyBorder="0" applyAlignment="0" applyProtection="0"/>
    <xf numFmtId="0" fontId="7" fillId="0" borderId="0"/>
    <xf numFmtId="0" fontId="36" fillId="0" borderId="0"/>
    <xf numFmtId="165" fontId="36" fillId="0" borderId="0" applyFont="0" applyFill="0" applyBorder="0" applyAlignment="0" applyProtection="0"/>
    <xf numFmtId="165" fontId="7" fillId="0" borderId="0" applyFont="0" applyFill="0" applyBorder="0" applyAlignment="0" applyProtection="0"/>
    <xf numFmtId="0" fontId="26" fillId="0" borderId="0"/>
    <xf numFmtId="0" fontId="38" fillId="0" borderId="0"/>
    <xf numFmtId="0" fontId="39" fillId="0" borderId="0"/>
    <xf numFmtId="0" fontId="40" fillId="0" borderId="0" applyNumberFormat="0" applyFill="0" applyBorder="0" applyAlignment="0" applyProtection="0"/>
    <xf numFmtId="0" fontId="41" fillId="0" borderId="26" applyNumberFormat="0" applyFill="0" applyAlignment="0" applyProtection="0"/>
    <xf numFmtId="0" fontId="42" fillId="0" borderId="27" applyNumberFormat="0" applyFill="0" applyAlignment="0" applyProtection="0"/>
    <xf numFmtId="0" fontId="43" fillId="0" borderId="28" applyNumberFormat="0" applyFill="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29" applyNumberFormat="0" applyAlignment="0" applyProtection="0"/>
    <xf numFmtId="0" fontId="48" fillId="11" borderId="30" applyNumberFormat="0" applyAlignment="0" applyProtection="0"/>
    <xf numFmtId="0" fontId="49" fillId="11" borderId="29" applyNumberFormat="0" applyAlignment="0" applyProtection="0"/>
    <xf numFmtId="0" fontId="50" fillId="0" borderId="31" applyNumberFormat="0" applyFill="0" applyAlignment="0" applyProtection="0"/>
    <xf numFmtId="0" fontId="51" fillId="12" borderId="32" applyNumberFormat="0" applyAlignment="0" applyProtection="0"/>
    <xf numFmtId="0" fontId="27" fillId="0" borderId="0" applyNumberFormat="0" applyFill="0" applyBorder="0" applyAlignment="0" applyProtection="0"/>
    <xf numFmtId="0" fontId="26" fillId="13" borderId="33" applyNumberFormat="0" applyFont="0" applyAlignment="0" applyProtection="0"/>
    <xf numFmtId="0" fontId="52" fillId="0" borderId="0" applyNumberFormat="0" applyFill="0" applyBorder="0" applyAlignment="0" applyProtection="0"/>
    <xf numFmtId="0" fontId="18" fillId="0" borderId="34" applyNumberFormat="0" applyFill="0" applyAlignment="0" applyProtection="0"/>
    <xf numFmtId="0" fontId="5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53" fillId="37" borderId="0" applyNumberFormat="0" applyBorder="0" applyAlignment="0" applyProtection="0"/>
    <xf numFmtId="43" fontId="1" fillId="0" borderId="0" applyFont="0" applyFill="0" applyBorder="0" applyAlignment="0" applyProtection="0"/>
    <xf numFmtId="0" fontId="26" fillId="0" borderId="0"/>
    <xf numFmtId="0" fontId="7" fillId="0" borderId="0"/>
    <xf numFmtId="0" fontId="1" fillId="0" borderId="0"/>
    <xf numFmtId="0" fontId="2" fillId="0" borderId="0"/>
    <xf numFmtId="0" fontId="1" fillId="0" borderId="0"/>
    <xf numFmtId="0" fontId="7" fillId="0" borderId="0"/>
    <xf numFmtId="165"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0" fontId="7" fillId="0" borderId="0"/>
    <xf numFmtId="0" fontId="7" fillId="0" borderId="0"/>
    <xf numFmtId="0" fontId="56" fillId="0" borderId="0"/>
    <xf numFmtId="0" fontId="57" fillId="0" borderId="0"/>
    <xf numFmtId="0" fontId="56" fillId="0" borderId="0"/>
  </cellStyleXfs>
  <cellXfs count="647">
    <xf numFmtId="0" fontId="0" fillId="0" borderId="0" xfId="0"/>
    <xf numFmtId="0" fontId="9" fillId="0" borderId="0" xfId="7" applyFont="1"/>
    <xf numFmtId="0" fontId="12" fillId="0" borderId="0" xfId="7" applyFont="1"/>
    <xf numFmtId="0" fontId="8" fillId="0" borderId="0" xfId="7" applyFont="1"/>
    <xf numFmtId="0" fontId="10" fillId="0" borderId="0" xfId="7" applyFont="1" applyBorder="1" applyAlignment="1">
      <alignment horizontal="center" vertical="center" wrapText="1"/>
    </xf>
    <xf numFmtId="0" fontId="10"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2" borderId="0" xfId="7" applyFont="1" applyFill="1" applyBorder="1" applyAlignment="1">
      <alignment horizontal="center" vertical="center" wrapText="1"/>
    </xf>
    <xf numFmtId="0" fontId="11" fillId="0" borderId="0" xfId="7" applyFont="1" applyBorder="1" applyAlignment="1">
      <alignment horizontal="center" vertical="center" wrapText="1"/>
    </xf>
    <xf numFmtId="0" fontId="13" fillId="0" borderId="1" xfId="150" applyFont="1" applyFill="1" applyBorder="1"/>
    <xf numFmtId="0" fontId="0" fillId="0" borderId="1" xfId="0" applyBorder="1" applyAlignment="1">
      <alignment horizontal="center"/>
    </xf>
    <xf numFmtId="0" fontId="10" fillId="0" borderId="1" xfId="0" applyFont="1" applyBorder="1" applyAlignment="1">
      <alignment horizontal="center"/>
    </xf>
    <xf numFmtId="1" fontId="10" fillId="0" borderId="1" xfId="0" applyNumberFormat="1" applyFont="1" applyBorder="1" applyAlignment="1">
      <alignment horizontal="center"/>
    </xf>
    <xf numFmtId="2" fontId="10" fillId="0" borderId="1" xfId="0" applyNumberFormat="1" applyFont="1" applyBorder="1" applyAlignment="1">
      <alignment horizontal="center"/>
    </xf>
    <xf numFmtId="164" fontId="10" fillId="0" borderId="1" xfId="0" applyNumberFormat="1" applyFont="1" applyBorder="1" applyAlignment="1">
      <alignment horizontal="center"/>
    </xf>
    <xf numFmtId="2" fontId="10" fillId="0" borderId="1" xfId="0" applyNumberFormat="1" applyFont="1" applyFill="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164" fontId="10" fillId="0" borderId="1" xfId="0" applyNumberFormat="1" applyFont="1" applyFill="1" applyBorder="1" applyAlignment="1">
      <alignment horizontal="center"/>
    </xf>
    <xf numFmtId="0" fontId="8" fillId="0" borderId="0" xfId="0" applyFont="1"/>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0" fontId="11" fillId="0" borderId="0" xfId="0" applyFont="1" applyAlignment="1">
      <alignment vertical="center"/>
    </xf>
    <xf numFmtId="0" fontId="10" fillId="0" borderId="1" xfId="0" applyFont="1" applyBorder="1"/>
    <xf numFmtId="164" fontId="13" fillId="0" borderId="1" xfId="0" applyNumberFormat="1" applyFont="1" applyBorder="1" applyAlignment="1">
      <alignment horizontal="center"/>
    </xf>
    <xf numFmtId="1" fontId="13" fillId="0" borderId="1" xfId="0" applyNumberFormat="1" applyFont="1" applyBorder="1" applyAlignment="1">
      <alignment horizontal="center"/>
    </xf>
    <xf numFmtId="1" fontId="13" fillId="0" borderId="1" xfId="0" applyNumberFormat="1" applyFont="1" applyFill="1" applyBorder="1" applyAlignment="1">
      <alignment horizontal="center"/>
    </xf>
    <xf numFmtId="0" fontId="0" fillId="0" borderId="0" xfId="0"/>
    <xf numFmtId="1" fontId="0" fillId="0" borderId="0" xfId="0" applyNumberFormat="1"/>
    <xf numFmtId="0" fontId="8" fillId="0" borderId="0" xfId="7" applyFont="1"/>
    <xf numFmtId="0" fontId="10" fillId="0" borderId="0" xfId="7" applyFont="1" applyBorder="1" applyAlignment="1">
      <alignment horizontal="center" vertical="center" wrapText="1"/>
    </xf>
    <xf numFmtId="0" fontId="10"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2" borderId="0" xfId="7" applyFont="1" applyFill="1" applyBorder="1" applyAlignment="1">
      <alignment horizontal="center" vertical="center" wrapText="1"/>
    </xf>
    <xf numFmtId="0" fontId="10" fillId="0" borderId="3" xfId="7" applyFont="1" applyBorder="1" applyAlignment="1">
      <alignment horizontal="center" vertical="center" wrapText="1"/>
    </xf>
    <xf numFmtId="0" fontId="10"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8" fillId="0" borderId="0" xfId="7" applyFont="1"/>
    <xf numFmtId="0" fontId="9" fillId="0" borderId="0" xfId="7" applyFont="1"/>
    <xf numFmtId="0" fontId="12" fillId="0" borderId="0" xfId="7" applyFont="1"/>
    <xf numFmtId="0" fontId="9" fillId="0" borderId="0" xfId="7" applyFont="1"/>
    <xf numFmtId="0" fontId="10" fillId="0" borderId="1" xfId="7" applyFont="1" applyBorder="1" applyAlignment="1">
      <alignment horizontal="center" vertical="center" wrapText="1"/>
    </xf>
    <xf numFmtId="0" fontId="10" fillId="0" borderId="0" xfId="0" applyFont="1"/>
    <xf numFmtId="1" fontId="10" fillId="0" borderId="0" xfId="0" applyNumberFormat="1" applyFont="1"/>
    <xf numFmtId="0" fontId="0" fillId="0" borderId="0" xfId="0"/>
    <xf numFmtId="0" fontId="0" fillId="0" borderId="0" xfId="0"/>
    <xf numFmtId="0" fontId="0" fillId="0" borderId="0" xfId="0"/>
    <xf numFmtId="0" fontId="12" fillId="0" borderId="0" xfId="7" applyFont="1"/>
    <xf numFmtId="0" fontId="8" fillId="0" borderId="0" xfId="7" applyFont="1"/>
    <xf numFmtId="0" fontId="10"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2" fillId="0" borderId="0" xfId="7" applyFont="1"/>
    <xf numFmtId="0" fontId="8" fillId="0" borderId="0" xfId="7" applyFont="1"/>
    <xf numFmtId="0" fontId="10" fillId="0" borderId="1" xfId="7" applyFont="1" applyBorder="1" applyAlignment="1">
      <alignment vertical="center" wrapText="1"/>
    </xf>
    <xf numFmtId="0" fontId="10"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0" borderId="3" xfId="7" applyFont="1" applyBorder="1" applyAlignment="1">
      <alignment horizontal="center" vertical="center" wrapText="1"/>
    </xf>
    <xf numFmtId="0" fontId="11" fillId="0" borderId="0" xfId="7" applyFont="1" applyAlignment="1">
      <alignment vertical="center"/>
    </xf>
    <xf numFmtId="0" fontId="8" fillId="0" borderId="0" xfId="7" applyFont="1"/>
    <xf numFmtId="0" fontId="10" fillId="0" borderId="0" xfId="7" applyFont="1" applyBorder="1" applyAlignment="1">
      <alignment horizontal="center" vertical="center" wrapText="1"/>
    </xf>
    <xf numFmtId="0" fontId="10" fillId="0" borderId="1" xfId="7" applyFont="1" applyBorder="1" applyAlignment="1">
      <alignment vertical="center" wrapText="1"/>
    </xf>
    <xf numFmtId="0" fontId="10" fillId="0" borderId="1" xfId="7" applyFont="1" applyBorder="1" applyAlignment="1">
      <alignment horizontal="center" vertical="center" wrapText="1"/>
    </xf>
    <xf numFmtId="0" fontId="10" fillId="2" borderId="1" xfId="7" applyFont="1" applyFill="1" applyBorder="1" applyAlignment="1">
      <alignment horizontal="center" vertical="center" wrapText="1"/>
    </xf>
    <xf numFmtId="0" fontId="10" fillId="2" borderId="0" xfId="7" applyFont="1" applyFill="1" applyBorder="1" applyAlignment="1">
      <alignment horizontal="center" vertical="center" wrapText="1"/>
    </xf>
    <xf numFmtId="0" fontId="12" fillId="0" borderId="0" xfId="7" applyFont="1"/>
    <xf numFmtId="0" fontId="10" fillId="0" borderId="3" xfId="7" applyFont="1" applyBorder="1" applyAlignment="1">
      <alignment horizontal="center" vertical="center" wrapText="1"/>
    </xf>
    <xf numFmtId="0" fontId="11" fillId="0" borderId="0" xfId="0" applyFont="1"/>
    <xf numFmtId="0" fontId="0" fillId="0" borderId="1" xfId="0" applyBorder="1"/>
    <xf numFmtId="0" fontId="20" fillId="0" borderId="0" xfId="0" applyFont="1"/>
    <xf numFmtId="0" fontId="0" fillId="3" borderId="1" xfId="0" applyFill="1" applyBorder="1" applyAlignment="1">
      <alignment horizontal="center"/>
    </xf>
    <xf numFmtId="0" fontId="20" fillId="0" borderId="5" xfId="0" applyFont="1" applyBorder="1"/>
    <xf numFmtId="0" fontId="20" fillId="0" borderId="1" xfId="0" applyFont="1" applyBorder="1"/>
    <xf numFmtId="0" fontId="20" fillId="0" borderId="1" xfId="0" applyFont="1" applyBorder="1" applyAlignment="1"/>
    <xf numFmtId="0" fontId="9" fillId="0" borderId="1" xfId="0" applyFont="1" applyBorder="1"/>
    <xf numFmtId="0" fontId="20" fillId="0" borderId="3" xfId="0" applyFont="1" applyBorder="1"/>
    <xf numFmtId="0" fontId="20" fillId="0" borderId="0" xfId="0" applyFont="1" applyBorder="1"/>
    <xf numFmtId="0" fontId="0" fillId="0" borderId="1" xfId="0" applyFill="1" applyBorder="1" applyAlignment="1">
      <alignment horizontal="center"/>
    </xf>
    <xf numFmtId="0" fontId="20" fillId="0" borderId="1" xfId="0" applyFont="1" applyBorder="1" applyAlignment="1">
      <alignment horizontal="center"/>
    </xf>
    <xf numFmtId="0" fontId="0" fillId="0" borderId="1" xfId="0" applyFill="1" applyBorder="1"/>
    <xf numFmtId="0" fontId="20" fillId="0" borderId="1" xfId="0" applyFont="1" applyBorder="1" applyAlignment="1">
      <alignment horizontal="center"/>
    </xf>
    <xf numFmtId="0" fontId="9" fillId="0" borderId="9" xfId="0" applyFont="1" applyBorder="1" applyAlignment="1"/>
    <xf numFmtId="0" fontId="9" fillId="0" borderId="0" xfId="0" applyFont="1" applyBorder="1" applyAlignment="1"/>
    <xf numFmtId="0" fontId="10" fillId="0" borderId="1" xfId="0" applyFont="1" applyBorder="1" applyAlignment="1">
      <alignment horizontal="center" vertical="center" wrapText="1"/>
    </xf>
    <xf numFmtId="0" fontId="10" fillId="0" borderId="1" xfId="7" applyFont="1" applyBorder="1" applyAlignment="1">
      <alignment horizontal="center" vertical="center" wrapText="1"/>
    </xf>
    <xf numFmtId="0" fontId="10" fillId="0" borderId="1" xfId="0" applyFont="1" applyBorder="1" applyAlignment="1">
      <alignment horizontal="center"/>
    </xf>
    <xf numFmtId="0" fontId="11" fillId="0" borderId="1" xfId="0" applyFont="1" applyFill="1" applyBorder="1" applyAlignment="1">
      <alignment horizontal="center"/>
    </xf>
    <xf numFmtId="0" fontId="10" fillId="0" borderId="1" xfId="7" applyFont="1" applyBorder="1" applyAlignment="1">
      <alignment horizontal="center" vertical="center" wrapText="1"/>
    </xf>
    <xf numFmtId="0" fontId="20" fillId="0" borderId="7" xfId="0" applyFont="1" applyBorder="1" applyAlignment="1">
      <alignment horizontal="center"/>
    </xf>
    <xf numFmtId="0" fontId="20" fillId="0" borderId="1" xfId="0" applyFont="1" applyBorder="1" applyAlignment="1">
      <alignment horizontal="center"/>
    </xf>
    <xf numFmtId="0" fontId="13" fillId="2" borderId="1" xfId="0" applyFont="1" applyFill="1" applyBorder="1"/>
    <xf numFmtId="0" fontId="13" fillId="0" borderId="1" xfId="0" applyFont="1" applyFill="1" applyBorder="1"/>
    <xf numFmtId="0" fontId="13" fillId="0" borderId="1" xfId="0" applyFont="1" applyFill="1" applyBorder="1" applyAlignment="1">
      <alignment vertical="center"/>
    </xf>
    <xf numFmtId="0" fontId="10" fillId="0" borderId="5" xfId="0" applyFont="1" applyBorder="1" applyAlignment="1">
      <alignment horizontal="center"/>
    </xf>
    <xf numFmtId="164" fontId="28" fillId="0" borderId="1" xfId="0" applyNumberFormat="1" applyFont="1" applyBorder="1" applyAlignment="1">
      <alignment horizontal="center" vertical="center" wrapText="1"/>
    </xf>
    <xf numFmtId="1" fontId="10" fillId="0" borderId="6" xfId="0" applyNumberFormat="1" applyFont="1" applyFill="1" applyBorder="1" applyAlignment="1">
      <alignment horizontal="center"/>
    </xf>
    <xf numFmtId="0" fontId="30" fillId="0" borderId="1" xfId="0" applyFont="1" applyBorder="1" applyAlignment="1">
      <alignment horizontal="center"/>
    </xf>
    <xf numFmtId="0" fontId="29" fillId="0" borderId="1" xfId="0" applyFont="1" applyBorder="1" applyAlignment="1">
      <alignment horizontal="center"/>
    </xf>
    <xf numFmtId="0" fontId="13" fillId="0" borderId="1" xfId="0" applyFont="1" applyBorder="1" applyAlignment="1">
      <alignment horizontal="center"/>
    </xf>
    <xf numFmtId="0" fontId="10" fillId="0" borderId="1" xfId="0" applyFont="1" applyFill="1" applyBorder="1"/>
    <xf numFmtId="164" fontId="13" fillId="0" borderId="1" xfId="0" applyNumberFormat="1" applyFont="1" applyFill="1" applyBorder="1" applyAlignment="1">
      <alignment horizontal="center"/>
    </xf>
    <xf numFmtId="0" fontId="0" fillId="0" borderId="11" xfId="0" applyBorder="1"/>
    <xf numFmtId="164" fontId="10" fillId="0" borderId="11" xfId="0" applyNumberFormat="1" applyFont="1" applyFill="1" applyBorder="1" applyAlignment="1">
      <alignment horizontal="center"/>
    </xf>
    <xf numFmtId="1" fontId="13" fillId="0" borderId="2" xfId="0" applyNumberFormat="1" applyFont="1" applyFill="1" applyBorder="1" applyAlignment="1">
      <alignment horizontal="center"/>
    </xf>
    <xf numFmtId="1" fontId="10" fillId="0" borderId="1" xfId="0" applyNumberFormat="1" applyFont="1" applyBorder="1" applyAlignment="1">
      <alignment horizontal="center"/>
    </xf>
    <xf numFmtId="164" fontId="10" fillId="0" borderId="1" xfId="0" applyNumberFormat="1" applyFont="1" applyBorder="1" applyAlignment="1">
      <alignment horizontal="center"/>
    </xf>
    <xf numFmtId="2" fontId="10" fillId="0" borderId="1" xfId="0" applyNumberFormat="1" applyFont="1" applyFill="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164" fontId="10" fillId="0" borderId="1" xfId="0" applyNumberFormat="1" applyFont="1" applyFill="1" applyBorder="1" applyAlignment="1">
      <alignment horizontal="center"/>
    </xf>
    <xf numFmtId="0" fontId="10" fillId="0" borderId="1" xfId="0" applyFont="1" applyBorder="1" applyAlignment="1">
      <alignment horizontal="center" vertical="center" wrapText="1"/>
    </xf>
    <xf numFmtId="1" fontId="13" fillId="0" borderId="1" xfId="0" applyNumberFormat="1" applyFont="1" applyBorder="1" applyAlignment="1">
      <alignment horizontal="center"/>
    </xf>
    <xf numFmtId="1" fontId="13" fillId="0" borderId="1" xfId="0" applyNumberFormat="1" applyFont="1" applyFill="1" applyBorder="1" applyAlignment="1">
      <alignment horizontal="center"/>
    </xf>
    <xf numFmtId="164" fontId="10" fillId="0" borderId="5" xfId="0" applyNumberFormat="1" applyFont="1" applyFill="1" applyBorder="1" applyAlignment="1">
      <alignment horizontal="center"/>
    </xf>
    <xf numFmtId="0" fontId="0" fillId="0" borderId="0" xfId="0" applyFill="1"/>
    <xf numFmtId="0" fontId="10" fillId="0" borderId="0" xfId="0" applyFont="1" applyFill="1"/>
    <xf numFmtId="0" fontId="20" fillId="0" borderId="1" xfId="0" applyFont="1" applyBorder="1" applyAlignment="1">
      <alignment horizontal="center"/>
    </xf>
    <xf numFmtId="0" fontId="30" fillId="0" borderId="1" xfId="0" applyFont="1" applyBorder="1"/>
    <xf numFmtId="0" fontId="32" fillId="0" borderId="1" xfId="0" applyFont="1" applyBorder="1"/>
    <xf numFmtId="0" fontId="30" fillId="0" borderId="3" xfId="0" applyFont="1" applyBorder="1"/>
    <xf numFmtId="0" fontId="20" fillId="0" borderId="1" xfId="0" applyFont="1" applyBorder="1" applyAlignment="1">
      <alignment horizontal="center"/>
    </xf>
    <xf numFmtId="0" fontId="20" fillId="0" borderId="7" xfId="0" applyFont="1" applyBorder="1" applyAlignment="1">
      <alignment horizontal="center"/>
    </xf>
    <xf numFmtId="0" fontId="20" fillId="0" borderId="6" xfId="0" applyFont="1" applyBorder="1" applyAlignment="1">
      <alignment horizontal="center"/>
    </xf>
    <xf numFmtId="0" fontId="30" fillId="0" borderId="1" xfId="0" applyFont="1" applyBorder="1" applyAlignment="1">
      <alignment horizontal="center"/>
    </xf>
    <xf numFmtId="0" fontId="29" fillId="0" borderId="1" xfId="0" applyFont="1" applyBorder="1"/>
    <xf numFmtId="0" fontId="27" fillId="0" borderId="1" xfId="0" applyFont="1" applyBorder="1"/>
    <xf numFmtId="0" fontId="20" fillId="2" borderId="1" xfId="0" applyFont="1" applyFill="1" applyBorder="1"/>
    <xf numFmtId="0" fontId="34" fillId="0" borderId="1" xfId="0" applyFont="1" applyBorder="1"/>
    <xf numFmtId="0" fontId="29" fillId="0" borderId="7" xfId="0" applyFont="1" applyBorder="1" applyAlignment="1">
      <alignment horizontal="center"/>
    </xf>
    <xf numFmtId="0" fontId="29" fillId="0" borderId="5" xfId="0" applyFont="1" applyBorder="1" applyAlignment="1">
      <alignment horizontal="center"/>
    </xf>
    <xf numFmtId="0" fontId="24" fillId="0" borderId="0" xfId="0" applyFont="1"/>
    <xf numFmtId="0" fontId="30" fillId="0" borderId="1" xfId="0" applyFont="1" applyFill="1" applyBorder="1"/>
    <xf numFmtId="0" fontId="29" fillId="0" borderId="4" xfId="0" applyFont="1" applyFill="1" applyBorder="1"/>
    <xf numFmtId="0" fontId="24" fillId="0" borderId="1" xfId="0" applyFont="1" applyBorder="1"/>
    <xf numFmtId="0" fontId="29" fillId="0" borderId="1" xfId="0" applyFont="1" applyFill="1" applyBorder="1"/>
    <xf numFmtId="0" fontId="13" fillId="3" borderId="1" xfId="150" applyFont="1" applyFill="1" applyBorder="1"/>
    <xf numFmtId="0" fontId="10" fillId="3" borderId="1" xfId="0" applyFont="1" applyFill="1" applyBorder="1" applyAlignment="1">
      <alignment horizontal="center"/>
    </xf>
    <xf numFmtId="0" fontId="11" fillId="3" borderId="1" xfId="0" applyFont="1" applyFill="1" applyBorder="1" applyAlignment="1">
      <alignment horizontal="center"/>
    </xf>
    <xf numFmtId="2" fontId="10" fillId="3" borderId="1" xfId="0" applyNumberFormat="1" applyFont="1" applyFill="1" applyBorder="1" applyAlignment="1">
      <alignment horizontal="center"/>
    </xf>
    <xf numFmtId="164" fontId="10" fillId="3" borderId="1" xfId="0" applyNumberFormat="1" applyFont="1" applyFill="1" applyBorder="1" applyAlignment="1">
      <alignment horizontal="center"/>
    </xf>
    <xf numFmtId="1" fontId="10" fillId="3" borderId="1" xfId="0" applyNumberFormat="1" applyFont="1" applyFill="1" applyBorder="1" applyAlignment="1">
      <alignment horizontal="center"/>
    </xf>
    <xf numFmtId="1" fontId="13" fillId="3" borderId="1" xfId="0" applyNumberFormat="1" applyFont="1" applyFill="1" applyBorder="1" applyAlignment="1">
      <alignment horizontal="center"/>
    </xf>
    <xf numFmtId="1" fontId="11" fillId="3" borderId="1" xfId="0" applyNumberFormat="1" applyFont="1" applyFill="1" applyBorder="1" applyAlignment="1">
      <alignment horizontal="center"/>
    </xf>
    <xf numFmtId="0" fontId="10" fillId="3" borderId="1" xfId="0" applyFont="1" applyFill="1" applyBorder="1"/>
    <xf numFmtId="1" fontId="13" fillId="3" borderId="2" xfId="0" applyNumberFormat="1" applyFont="1" applyFill="1" applyBorder="1" applyAlignment="1">
      <alignment horizontal="center"/>
    </xf>
    <xf numFmtId="164" fontId="13" fillId="3" borderId="2" xfId="0" applyNumberFormat="1" applyFont="1" applyFill="1" applyBorder="1" applyAlignment="1">
      <alignment horizontal="center"/>
    </xf>
    <xf numFmtId="164" fontId="13" fillId="3" borderId="1" xfId="0" applyNumberFormat="1" applyFont="1" applyFill="1" applyBorder="1" applyAlignment="1">
      <alignment horizontal="center"/>
    </xf>
    <xf numFmtId="0" fontId="10" fillId="3" borderId="5" xfId="0" applyFont="1" applyFill="1" applyBorder="1" applyAlignment="1">
      <alignment horizontal="center"/>
    </xf>
    <xf numFmtId="164" fontId="10" fillId="3" borderId="5" xfId="0" applyNumberFormat="1" applyFont="1" applyFill="1" applyBorder="1" applyAlignment="1">
      <alignment horizontal="center"/>
    </xf>
    <xf numFmtId="1" fontId="10" fillId="3" borderId="6" xfId="0" applyNumberFormat="1" applyFont="1" applyFill="1" applyBorder="1" applyAlignment="1">
      <alignment horizontal="center"/>
    </xf>
    <xf numFmtId="0" fontId="13" fillId="3" borderId="1" xfId="0" applyFont="1" applyFill="1" applyBorder="1" applyAlignment="1">
      <alignment vertical="center"/>
    </xf>
    <xf numFmtId="164" fontId="28" fillId="3" borderId="1" xfId="0" applyNumberFormat="1" applyFont="1" applyFill="1" applyBorder="1" applyAlignment="1">
      <alignment horizontal="center" vertical="center" wrapText="1"/>
    </xf>
    <xf numFmtId="0" fontId="13" fillId="3" borderId="1" xfId="0" applyFont="1" applyFill="1" applyBorder="1" applyAlignment="1">
      <alignment horizontal="center"/>
    </xf>
    <xf numFmtId="0" fontId="10" fillId="4" borderId="1" xfId="0" applyFont="1" applyFill="1" applyBorder="1"/>
    <xf numFmtId="2" fontId="10" fillId="4" borderId="1" xfId="0" applyNumberFormat="1" applyFont="1" applyFill="1" applyBorder="1" applyAlignment="1">
      <alignment horizontal="center"/>
    </xf>
    <xf numFmtId="1" fontId="10" fillId="4" borderId="1" xfId="0" applyNumberFormat="1" applyFont="1" applyFill="1" applyBorder="1" applyAlignment="1">
      <alignment horizontal="center"/>
    </xf>
    <xf numFmtId="0" fontId="10" fillId="4" borderId="1" xfId="0" applyFont="1" applyFill="1" applyBorder="1" applyAlignment="1">
      <alignment horizontal="center"/>
    </xf>
    <xf numFmtId="164" fontId="10" fillId="4" borderId="1" xfId="0" applyNumberFormat="1" applyFont="1" applyFill="1" applyBorder="1" applyAlignment="1">
      <alignment horizontal="center"/>
    </xf>
    <xf numFmtId="0" fontId="10" fillId="5" borderId="1" xfId="0" applyFont="1" applyFill="1" applyBorder="1"/>
    <xf numFmtId="0" fontId="13" fillId="5" borderId="1" xfId="150" applyFont="1" applyFill="1" applyBorder="1"/>
    <xf numFmtId="2" fontId="10" fillId="5" borderId="1" xfId="0" applyNumberFormat="1" applyFont="1" applyFill="1" applyBorder="1" applyAlignment="1">
      <alignment horizontal="center"/>
    </xf>
    <xf numFmtId="0" fontId="10" fillId="5" borderId="1" xfId="0" applyFont="1" applyFill="1" applyBorder="1" applyAlignment="1">
      <alignment horizontal="center"/>
    </xf>
    <xf numFmtId="1" fontId="10"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1" fontId="13" fillId="5" borderId="1" xfId="0" applyNumberFormat="1" applyFont="1" applyFill="1" applyBorder="1" applyAlignment="1">
      <alignment horizontal="center"/>
    </xf>
    <xf numFmtId="164" fontId="13" fillId="5" borderId="1" xfId="0" applyNumberFormat="1" applyFont="1" applyFill="1" applyBorder="1" applyAlignment="1">
      <alignment horizontal="center"/>
    </xf>
    <xf numFmtId="164" fontId="13" fillId="5" borderId="2" xfId="0" applyNumberFormat="1" applyFont="1" applyFill="1" applyBorder="1" applyAlignment="1">
      <alignment horizontal="center"/>
    </xf>
    <xf numFmtId="1" fontId="13" fillId="5" borderId="2" xfId="0" applyNumberFormat="1" applyFont="1" applyFill="1" applyBorder="1" applyAlignment="1">
      <alignment horizontal="center"/>
    </xf>
    <xf numFmtId="0" fontId="11" fillId="5" borderId="1" xfId="0" applyFont="1" applyFill="1" applyBorder="1" applyAlignment="1">
      <alignment horizontal="center"/>
    </xf>
    <xf numFmtId="0" fontId="13" fillId="4" borderId="1" xfId="0" applyFont="1" applyFill="1" applyBorder="1" applyAlignment="1">
      <alignment horizontal="center"/>
    </xf>
    <xf numFmtId="0" fontId="10" fillId="0" borderId="1" xfId="0" applyFont="1" applyBorder="1" applyAlignment="1">
      <alignment horizontal="center"/>
    </xf>
    <xf numFmtId="0" fontId="20" fillId="0" borderId="4" xfId="0" applyFont="1" applyFill="1" applyBorder="1"/>
    <xf numFmtId="0" fontId="10" fillId="0" borderId="1" xfId="0" applyFont="1" applyBorder="1" applyAlignment="1">
      <alignment horizontal="center"/>
    </xf>
    <xf numFmtId="0" fontId="0" fillId="0" borderId="0" xfId="0"/>
    <xf numFmtId="0" fontId="29" fillId="0" borderId="9" xfId="0" applyFont="1" applyBorder="1"/>
    <xf numFmtId="0" fontId="9" fillId="0" borderId="6" xfId="0" applyFont="1" applyBorder="1" applyAlignment="1"/>
    <xf numFmtId="0" fontId="10" fillId="0" borderId="5" xfId="0" applyFont="1" applyFill="1" applyBorder="1" applyAlignment="1">
      <alignment horizontal="center"/>
    </xf>
    <xf numFmtId="164" fontId="28" fillId="0" borderId="1" xfId="0" applyNumberFormat="1" applyFont="1" applyFill="1" applyBorder="1" applyAlignment="1">
      <alignment horizontal="center" vertical="center" wrapText="1"/>
    </xf>
    <xf numFmtId="0" fontId="29" fillId="0" borderId="1" xfId="0" applyFont="1" applyBorder="1" applyAlignment="1">
      <alignment horizontal="center"/>
    </xf>
    <xf numFmtId="0" fontId="30" fillId="0" borderId="1" xfId="0" applyFont="1" applyBorder="1" applyAlignment="1">
      <alignment horizontal="center"/>
    </xf>
    <xf numFmtId="0" fontId="10" fillId="0" borderId="1" xfId="0" applyFont="1" applyBorder="1" applyAlignment="1">
      <alignment horizontal="center"/>
    </xf>
    <xf numFmtId="0" fontId="10" fillId="0" borderId="0" xfId="0" applyFont="1" applyBorder="1"/>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1" fontId="13"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0" fontId="10" fillId="0" borderId="0" xfId="0" applyFont="1" applyBorder="1" applyAlignment="1">
      <alignment horizontal="center"/>
    </xf>
    <xf numFmtId="0" fontId="11" fillId="0" borderId="0" xfId="0" applyFont="1" applyFill="1" applyBorder="1" applyAlignment="1">
      <alignment horizontal="center"/>
    </xf>
    <xf numFmtId="0" fontId="10" fillId="0" borderId="1" xfId="7"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20" fillId="0" borderId="1" xfId="0" applyFont="1" applyFill="1" applyBorder="1"/>
    <xf numFmtId="0" fontId="29" fillId="0" borderId="3" xfId="0" applyFont="1" applyBorder="1"/>
    <xf numFmtId="0" fontId="37" fillId="0" borderId="0" xfId="0" applyFont="1"/>
    <xf numFmtId="0" fontId="13" fillId="0" borderId="0" xfId="0" applyFont="1" applyFill="1" applyBorder="1" applyAlignment="1">
      <alignment vertical="center"/>
    </xf>
    <xf numFmtId="1" fontId="10" fillId="0" borderId="0" xfId="0" applyNumberFormat="1" applyFont="1" applyBorder="1" applyAlignment="1">
      <alignment horizontal="center"/>
    </xf>
    <xf numFmtId="0" fontId="10" fillId="0" borderId="11" xfId="0" applyFont="1" applyBorder="1"/>
    <xf numFmtId="0" fontId="13" fillId="0" borderId="10" xfId="0" applyFont="1" applyFill="1" applyBorder="1" applyAlignment="1">
      <alignment vertical="center"/>
    </xf>
    <xf numFmtId="0" fontId="0" fillId="0" borderId="0" xfId="0" applyBorder="1"/>
    <xf numFmtId="0" fontId="13" fillId="0" borderId="9" xfId="0" applyFont="1" applyFill="1" applyBorder="1" applyAlignment="1">
      <alignment vertical="center"/>
    </xf>
    <xf numFmtId="0" fontId="29" fillId="0" borderId="1"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xf>
    <xf numFmtId="0" fontId="0" fillId="0" borderId="1" xfId="0" applyBorder="1"/>
    <xf numFmtId="0" fontId="29" fillId="0" borderId="1"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horizontal="center"/>
    </xf>
    <xf numFmtId="0" fontId="10" fillId="6" borderId="0" xfId="0" applyFont="1" applyFill="1"/>
    <xf numFmtId="0" fontId="13" fillId="0" borderId="1" xfId="0" applyFont="1" applyFill="1" applyBorder="1" applyAlignment="1">
      <alignment horizontal="center"/>
    </xf>
    <xf numFmtId="0" fontId="0" fillId="0" borderId="0" xfId="0"/>
    <xf numFmtId="0" fontId="10" fillId="0" borderId="1" xfId="0" applyFont="1" applyBorder="1" applyAlignment="1">
      <alignment horizontal="center"/>
    </xf>
    <xf numFmtId="2" fontId="10" fillId="0" borderId="0" xfId="0" applyNumberFormat="1" applyFont="1" applyBorder="1" applyAlignment="1">
      <alignment horizontal="center"/>
    </xf>
    <xf numFmtId="164" fontId="10" fillId="0" borderId="0" xfId="0" applyNumberFormat="1" applyFont="1" applyBorder="1" applyAlignment="1">
      <alignment horizontal="center"/>
    </xf>
    <xf numFmtId="1" fontId="11" fillId="0" borderId="1" xfId="0" applyNumberFormat="1" applyFont="1" applyFill="1" applyBorder="1" applyAlignment="1">
      <alignment horizontal="center"/>
    </xf>
    <xf numFmtId="0" fontId="20" fillId="0" borderId="7" xfId="0" applyFont="1" applyBorder="1" applyAlignment="1">
      <alignment horizontal="center"/>
    </xf>
    <xf numFmtId="0" fontId="20" fillId="0" borderId="1" xfId="0" applyFont="1" applyBorder="1" applyAlignment="1">
      <alignment horizontal="center"/>
    </xf>
    <xf numFmtId="0" fontId="29" fillId="0" borderId="1" xfId="0" applyFont="1" applyBorder="1" applyAlignment="1">
      <alignment horizontal="center"/>
    </xf>
    <xf numFmtId="0" fontId="10" fillId="0" borderId="1" xfId="7" applyFont="1" applyBorder="1" applyAlignment="1">
      <alignment horizontal="center" vertical="center" wrapText="1"/>
    </xf>
    <xf numFmtId="0" fontId="10" fillId="0" borderId="1" xfId="0" applyFont="1" applyBorder="1" applyAlignment="1">
      <alignment horizontal="center"/>
    </xf>
    <xf numFmtId="0" fontId="10" fillId="0" borderId="3" xfId="7"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24" fillId="0" borderId="0" xfId="0" applyFont="1" applyAlignment="1">
      <alignment horizontal="center"/>
    </xf>
    <xf numFmtId="1" fontId="28" fillId="0" borderId="1" xfId="0"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 fontId="28" fillId="0" borderId="1" xfId="0" applyNumberFormat="1" applyFont="1" applyBorder="1" applyAlignment="1">
      <alignment horizontal="center" vertical="center" wrapText="1"/>
    </xf>
    <xf numFmtId="0" fontId="0" fillId="0" borderId="0" xfId="0"/>
    <xf numFmtId="0" fontId="10" fillId="3" borderId="1" xfId="0" applyFont="1" applyFill="1" applyBorder="1" applyAlignment="1">
      <alignment horizontal="center"/>
    </xf>
    <xf numFmtId="0" fontId="11" fillId="3" borderId="1" xfId="0" applyFont="1" applyFill="1" applyBorder="1" applyAlignment="1">
      <alignment horizontal="center"/>
    </xf>
    <xf numFmtId="2" fontId="10" fillId="3" borderId="1" xfId="0" applyNumberFormat="1" applyFont="1" applyFill="1" applyBorder="1" applyAlignment="1">
      <alignment horizontal="center"/>
    </xf>
    <xf numFmtId="164" fontId="10" fillId="3" borderId="1" xfId="0" applyNumberFormat="1" applyFont="1" applyFill="1" applyBorder="1" applyAlignment="1">
      <alignment horizontal="center"/>
    </xf>
    <xf numFmtId="1" fontId="10" fillId="3" borderId="1" xfId="0" applyNumberFormat="1" applyFont="1" applyFill="1" applyBorder="1" applyAlignment="1">
      <alignment horizontal="center"/>
    </xf>
    <xf numFmtId="0" fontId="10" fillId="3" borderId="1" xfId="0" applyFont="1" applyFill="1" applyBorder="1"/>
    <xf numFmtId="0" fontId="20" fillId="0" borderId="1" xfId="0" applyFont="1" applyFill="1" applyBorder="1"/>
    <xf numFmtId="0" fontId="0" fillId="0" borderId="0" xfId="0"/>
    <xf numFmtId="0" fontId="12" fillId="0" borderId="0" xfId="7" applyFont="1"/>
    <xf numFmtId="0" fontId="11" fillId="0" borderId="0" xfId="0" applyFont="1"/>
    <xf numFmtId="0" fontId="20" fillId="0" borderId="5" xfId="0" applyFont="1" applyBorder="1"/>
    <xf numFmtId="0" fontId="20" fillId="0" borderId="1" xfId="0" applyFont="1" applyBorder="1"/>
    <xf numFmtId="0" fontId="9" fillId="0" borderId="1" xfId="0" applyFont="1" applyBorder="1"/>
    <xf numFmtId="0" fontId="29" fillId="0" borderId="1" xfId="0" applyFont="1" applyBorder="1"/>
    <xf numFmtId="0" fontId="29" fillId="0" borderId="1" xfId="0" applyFont="1" applyFill="1" applyBorder="1"/>
    <xf numFmtId="0" fontId="20" fillId="0" borderId="4" xfId="0" applyFont="1" applyFill="1" applyBorder="1"/>
    <xf numFmtId="0" fontId="29" fillId="0" borderId="1" xfId="0" applyFont="1" applyBorder="1" applyAlignment="1">
      <alignment horizontal="center"/>
    </xf>
    <xf numFmtId="0" fontId="13" fillId="2" borderId="5" xfId="0" applyFont="1" applyFill="1" applyBorder="1"/>
    <xf numFmtId="0" fontId="13" fillId="0" borderId="5" xfId="0" applyFont="1" applyFill="1" applyBorder="1"/>
    <xf numFmtId="0" fontId="10" fillId="3" borderId="5" xfId="0" applyFont="1" applyFill="1" applyBorder="1"/>
    <xf numFmtId="164" fontId="28" fillId="0" borderId="0" xfId="0" applyNumberFormat="1" applyFont="1" applyBorder="1" applyAlignment="1">
      <alignment horizontal="center" vertical="center" wrapText="1"/>
    </xf>
    <xf numFmtId="1" fontId="28" fillId="0" borderId="0" xfId="0" applyNumberFormat="1" applyFont="1" applyBorder="1" applyAlignment="1">
      <alignment horizontal="center" vertical="center" wrapText="1"/>
    </xf>
    <xf numFmtId="0" fontId="10" fillId="0" borderId="1" xfId="7" applyFont="1" applyBorder="1" applyAlignment="1">
      <alignment horizontal="center" vertical="center" wrapText="1"/>
    </xf>
    <xf numFmtId="0" fontId="20" fillId="0" borderId="6" xfId="0" applyFont="1" applyBorder="1" applyAlignment="1">
      <alignment horizontal="center"/>
    </xf>
    <xf numFmtId="0" fontId="20" fillId="0" borderId="7" xfId="0" applyFont="1" applyBorder="1" applyAlignment="1">
      <alignment horizontal="center"/>
    </xf>
    <xf numFmtId="0" fontId="29" fillId="0" borderId="5" xfId="0" applyFont="1" applyBorder="1" applyAlignment="1">
      <alignment horizontal="center"/>
    </xf>
    <xf numFmtId="0" fontId="29" fillId="0" borderId="7" xfId="0" applyFont="1" applyBorder="1" applyAlignment="1">
      <alignment horizontal="center"/>
    </xf>
    <xf numFmtId="0" fontId="20" fillId="0" borderId="1" xfId="0" applyFont="1" applyBorder="1" applyAlignment="1">
      <alignment horizontal="center"/>
    </xf>
    <xf numFmtId="0" fontId="29" fillId="0" borderId="1" xfId="0" applyFont="1" applyBorder="1" applyAlignment="1">
      <alignment horizontal="center"/>
    </xf>
    <xf numFmtId="0" fontId="29" fillId="0" borderId="0" xfId="0" applyFont="1" applyBorder="1" applyAlignment="1">
      <alignment horizontal="center"/>
    </xf>
    <xf numFmtId="0" fontId="20" fillId="0" borderId="1" xfId="0" applyFont="1" applyBorder="1" applyAlignment="1">
      <alignment horizontal="center"/>
    </xf>
    <xf numFmtId="0" fontId="29" fillId="0" borderId="1" xfId="0" applyFont="1" applyBorder="1" applyAlignment="1">
      <alignment horizontal="center"/>
    </xf>
    <xf numFmtId="164" fontId="0" fillId="0" borderId="0" xfId="0" applyNumberFormat="1"/>
    <xf numFmtId="0" fontId="0" fillId="0" borderId="1" xfId="0" applyBorder="1" applyAlignment="1"/>
    <xf numFmtId="0" fontId="31" fillId="0" borderId="0" xfId="0" applyFont="1" applyBorder="1"/>
    <xf numFmtId="0" fontId="20" fillId="0" borderId="9" xfId="0" applyFont="1" applyBorder="1" applyAlignment="1"/>
    <xf numFmtId="0" fontId="20" fillId="0" borderId="0" xfId="0" applyFont="1" applyBorder="1" applyAlignment="1"/>
    <xf numFmtId="0" fontId="9" fillId="0" borderId="1" xfId="0" applyFont="1" applyBorder="1" applyAlignment="1"/>
    <xf numFmtId="0" fontId="30" fillId="0" borderId="1" xfId="0" applyFont="1" applyBorder="1" applyAlignment="1">
      <alignment horizontal="center"/>
    </xf>
    <xf numFmtId="0" fontId="13" fillId="0" borderId="0" xfId="0" applyFont="1" applyBorder="1" applyAlignment="1">
      <alignment horizontal="center"/>
    </xf>
    <xf numFmtId="0" fontId="31" fillId="0" borderId="0" xfId="0" applyFont="1"/>
    <xf numFmtId="14" fontId="29" fillId="0" borderId="1" xfId="0" applyNumberFormat="1" applyFont="1" applyBorder="1"/>
    <xf numFmtId="14" fontId="0" fillId="0" borderId="0" xfId="0" applyNumberFormat="1"/>
    <xf numFmtId="14" fontId="20" fillId="0" borderId="1" xfId="0" applyNumberFormat="1" applyFont="1" applyBorder="1"/>
    <xf numFmtId="0" fontId="29" fillId="0" borderId="4" xfId="0" applyFont="1" applyBorder="1"/>
    <xf numFmtId="0" fontId="58" fillId="0" borderId="0" xfId="0" applyFont="1"/>
    <xf numFmtId="0" fontId="59" fillId="39" borderId="1" xfId="0" applyFont="1" applyFill="1" applyBorder="1" applyAlignment="1">
      <alignment wrapText="1"/>
    </xf>
    <xf numFmtId="0" fontId="20" fillId="39" borderId="1" xfId="0" applyFont="1" applyFill="1" applyBorder="1"/>
    <xf numFmtId="0" fontId="29" fillId="0" borderId="6" xfId="0" applyFont="1" applyBorder="1" applyAlignment="1">
      <alignment horizontal="center"/>
    </xf>
    <xf numFmtId="0" fontId="29" fillId="0" borderId="2" xfId="0" applyFont="1" applyBorder="1" applyAlignment="1">
      <alignment horizontal="center"/>
    </xf>
    <xf numFmtId="0" fontId="29" fillId="0" borderId="1" xfId="0" applyFont="1" applyBorder="1" applyAlignment="1">
      <alignment horizontal="center"/>
    </xf>
    <xf numFmtId="0" fontId="11" fillId="0" borderId="0" xfId="0" applyFont="1" applyAlignment="1">
      <alignment vertical="center"/>
    </xf>
    <xf numFmtId="0" fontId="64" fillId="0" borderId="22" xfId="10" applyFont="1" applyBorder="1" applyAlignment="1">
      <alignment horizontal="center" wrapText="1"/>
    </xf>
    <xf numFmtId="0" fontId="64" fillId="0" borderId="18" xfId="10" applyFont="1" applyBorder="1" applyAlignment="1">
      <alignment horizontal="center" wrapText="1"/>
    </xf>
    <xf numFmtId="0" fontId="0" fillId="0" borderId="0" xfId="0"/>
    <xf numFmtId="0" fontId="12" fillId="0" borderId="0" xfId="7" applyFont="1"/>
    <xf numFmtId="0" fontId="11" fillId="0" borderId="0" xfId="0" applyFont="1"/>
    <xf numFmtId="0" fontId="12" fillId="0" borderId="0" xfId="0" applyFont="1" applyAlignment="1">
      <alignment vertical="center"/>
    </xf>
    <xf numFmtId="0" fontId="20" fillId="0" borderId="5" xfId="0" applyFont="1" applyBorder="1"/>
    <xf numFmtId="0" fontId="20" fillId="0" borderId="1" xfId="0" applyFont="1" applyBorder="1"/>
    <xf numFmtId="0" fontId="20" fillId="0" borderId="1" xfId="0" applyFont="1" applyBorder="1" applyAlignment="1"/>
    <xf numFmtId="0" fontId="20" fillId="0" borderId="1" xfId="0" applyFont="1" applyBorder="1" applyAlignment="1">
      <alignment horizontal="center"/>
    </xf>
    <xf numFmtId="0" fontId="20" fillId="0" borderId="4" xfId="0" applyFont="1" applyBorder="1"/>
    <xf numFmtId="0" fontId="20" fillId="0" borderId="1" xfId="0" applyFont="1" applyBorder="1" applyAlignment="1">
      <alignment horizontal="center" vertical="center"/>
    </xf>
    <xf numFmtId="0" fontId="29" fillId="0" borderId="1" xfId="0" applyFont="1" applyFill="1" applyBorder="1"/>
    <xf numFmtId="0" fontId="0" fillId="0" borderId="0" xfId="0" applyFont="1"/>
    <xf numFmtId="0" fontId="61" fillId="0" borderId="0" xfId="7" applyFont="1" applyAlignment="1">
      <alignment vertical="center"/>
    </xf>
    <xf numFmtId="0" fontId="0" fillId="0" borderId="0" xfId="7" applyFont="1"/>
    <xf numFmtId="0" fontId="65" fillId="0" borderId="0" xfId="10" applyFont="1" applyBorder="1" applyAlignment="1">
      <alignment wrapText="1"/>
    </xf>
    <xf numFmtId="0" fontId="65" fillId="0" borderId="0" xfId="10" applyFont="1" applyBorder="1"/>
    <xf numFmtId="0" fontId="65" fillId="0" borderId="0" xfId="10" applyFont="1" applyFill="1" applyBorder="1" applyAlignment="1">
      <alignment wrapText="1"/>
    </xf>
    <xf numFmtId="0" fontId="65" fillId="0" borderId="4" xfId="10" applyFont="1" applyBorder="1" applyAlignment="1"/>
    <xf numFmtId="0" fontId="65" fillId="0" borderId="9" xfId="10" applyFont="1" applyBorder="1"/>
    <xf numFmtId="0" fontId="65" fillId="0" borderId="0" xfId="10" applyFont="1" applyFill="1" applyBorder="1" applyAlignment="1"/>
    <xf numFmtId="0" fontId="64" fillId="0" borderId="12" xfId="10" applyFont="1" applyFill="1" applyBorder="1" applyAlignment="1">
      <alignment horizontal="center" wrapText="1"/>
    </xf>
    <xf numFmtId="0" fontId="66" fillId="0" borderId="12" xfId="10" applyFont="1" applyFill="1" applyBorder="1" applyAlignment="1">
      <alignment wrapText="1"/>
    </xf>
    <xf numFmtId="1" fontId="66" fillId="0" borderId="12" xfId="10" applyNumberFormat="1" applyFont="1" applyFill="1" applyBorder="1" applyAlignment="1">
      <alignment horizontal="center" wrapText="1"/>
    </xf>
    <xf numFmtId="164" fontId="64" fillId="0" borderId="12" xfId="10" applyNumberFormat="1" applyFont="1" applyFill="1" applyBorder="1" applyAlignment="1">
      <alignment horizontal="center" wrapText="1"/>
    </xf>
    <xf numFmtId="164" fontId="64" fillId="0" borderId="13" xfId="10" applyNumberFormat="1" applyFont="1" applyFill="1" applyBorder="1" applyAlignment="1">
      <alignment horizontal="center" vertical="top" wrapText="1"/>
    </xf>
    <xf numFmtId="0" fontId="64" fillId="0" borderId="12" xfId="10" applyFont="1" applyBorder="1" applyAlignment="1">
      <alignment horizontal="center" wrapText="1"/>
    </xf>
    <xf numFmtId="0" fontId="66" fillId="0" borderId="12" xfId="10" applyFont="1" applyBorder="1" applyAlignment="1">
      <alignment vertical="top" wrapText="1"/>
    </xf>
    <xf numFmtId="164" fontId="64" fillId="0" borderId="12" xfId="10" applyNumberFormat="1" applyFont="1" applyBorder="1" applyAlignment="1">
      <alignment horizontal="center" wrapText="1"/>
    </xf>
    <xf numFmtId="0" fontId="24" fillId="0" borderId="0" xfId="10" applyFont="1" applyBorder="1" applyAlignment="1">
      <alignment horizontal="center" wrapText="1"/>
    </xf>
    <xf numFmtId="1" fontId="66" fillId="0" borderId="0" xfId="10" applyNumberFormat="1" applyFont="1" applyFill="1" applyBorder="1" applyAlignment="1">
      <alignment horizontal="center" wrapText="1"/>
    </xf>
    <xf numFmtId="164" fontId="64" fillId="0" borderId="0" xfId="10" applyNumberFormat="1" applyFont="1" applyFill="1" applyBorder="1" applyAlignment="1">
      <alignment horizontal="center" wrapText="1"/>
    </xf>
    <xf numFmtId="0" fontId="65" fillId="0" borderId="4" xfId="10" applyFont="1" applyBorder="1" applyAlignment="1">
      <alignment horizontal="center"/>
    </xf>
    <xf numFmtId="1" fontId="66" fillId="0" borderId="4" xfId="10" applyNumberFormat="1" applyFont="1" applyFill="1" applyBorder="1" applyAlignment="1">
      <alignment horizontal="center" wrapText="1"/>
    </xf>
    <xf numFmtId="0" fontId="65" fillId="0" borderId="4" xfId="10" applyFont="1" applyBorder="1"/>
    <xf numFmtId="164" fontId="65" fillId="0" borderId="9" xfId="10" applyNumberFormat="1" applyFont="1" applyFill="1" applyBorder="1" applyAlignment="1"/>
    <xf numFmtId="0" fontId="66" fillId="0" borderId="12" xfId="10" applyFont="1" applyFill="1" applyBorder="1" applyAlignment="1">
      <alignment horizontal="center" wrapText="1"/>
    </xf>
    <xf numFmtId="0" fontId="24" fillId="0" borderId="0" xfId="10" applyFont="1" applyBorder="1" applyAlignment="1">
      <alignment horizontal="center" vertical="top" wrapText="1"/>
    </xf>
    <xf numFmtId="0" fontId="67" fillId="0" borderId="0" xfId="7" applyFont="1" applyAlignment="1">
      <alignment vertical="center"/>
    </xf>
    <xf numFmtId="0" fontId="24" fillId="0" borderId="0" xfId="10" applyFont="1" applyBorder="1" applyAlignment="1">
      <alignment wrapText="1"/>
    </xf>
    <xf numFmtId="0" fontId="24" fillId="0" borderId="0" xfId="10" applyFont="1" applyBorder="1" applyAlignment="1">
      <alignment vertical="top" wrapText="1"/>
    </xf>
    <xf numFmtId="0" fontId="65" fillId="0" borderId="9" xfId="10" applyFont="1" applyBorder="1" applyAlignment="1"/>
    <xf numFmtId="0" fontId="66" fillId="0" borderId="12" xfId="10" applyFont="1" applyBorder="1" applyAlignment="1">
      <alignment horizontal="center" vertical="top" wrapText="1"/>
    </xf>
    <xf numFmtId="0" fontId="64" fillId="0" borderId="13" xfId="10" applyFont="1" applyBorder="1" applyAlignment="1">
      <alignment horizontal="center" wrapText="1"/>
    </xf>
    <xf numFmtId="0" fontId="64" fillId="0" borderId="14" xfId="10" applyFont="1" applyBorder="1" applyAlignment="1">
      <alignment horizontal="center" wrapText="1"/>
    </xf>
    <xf numFmtId="0" fontId="64" fillId="0" borderId="14" xfId="10" applyFont="1" applyFill="1" applyBorder="1" applyAlignment="1">
      <alignment horizontal="center" wrapText="1"/>
    </xf>
    <xf numFmtId="2" fontId="66" fillId="0" borderId="12" xfId="10" applyNumberFormat="1" applyFont="1" applyFill="1" applyBorder="1" applyAlignment="1">
      <alignment horizontal="center" wrapText="1"/>
    </xf>
    <xf numFmtId="1" fontId="64" fillId="0" borderId="13" xfId="10" applyNumberFormat="1" applyFont="1" applyFill="1" applyBorder="1" applyAlignment="1">
      <alignment horizontal="center" wrapText="1"/>
    </xf>
    <xf numFmtId="1" fontId="64" fillId="0" borderId="13" xfId="10" applyNumberFormat="1" applyFont="1" applyBorder="1" applyAlignment="1">
      <alignment horizontal="center" wrapText="1"/>
    </xf>
    <xf numFmtId="0" fontId="64" fillId="0" borderId="14" xfId="10" applyFont="1" applyBorder="1" applyAlignment="1">
      <alignment wrapText="1"/>
    </xf>
    <xf numFmtId="1" fontId="64" fillId="0" borderId="13" xfId="10" applyNumberFormat="1" applyFont="1" applyFill="1" applyBorder="1" applyAlignment="1">
      <alignment horizontal="center" vertical="top" wrapText="1"/>
    </xf>
    <xf numFmtId="1" fontId="64" fillId="0" borderId="0" xfId="10" applyNumberFormat="1" applyFont="1" applyFill="1" applyBorder="1" applyAlignment="1">
      <alignment horizontal="center" wrapText="1"/>
    </xf>
    <xf numFmtId="1" fontId="65" fillId="0" borderId="0" xfId="10" applyNumberFormat="1" applyFont="1" applyFill="1" applyBorder="1" applyAlignment="1"/>
    <xf numFmtId="0" fontId="0" fillId="0" borderId="0" xfId="0"/>
    <xf numFmtId="0" fontId="12" fillId="0" borderId="0" xfId="7" applyFont="1"/>
    <xf numFmtId="0" fontId="11" fillId="0" borderId="0" xfId="0" applyFont="1"/>
    <xf numFmtId="0" fontId="12" fillId="0" borderId="0" xfId="0" applyFont="1" applyAlignment="1">
      <alignment vertical="center"/>
    </xf>
    <xf numFmtId="0" fontId="20" fillId="0" borderId="5" xfId="0" applyFont="1" applyBorder="1"/>
    <xf numFmtId="0" fontId="20" fillId="0" borderId="1" xfId="0" applyFont="1" applyBorder="1"/>
    <xf numFmtId="0" fontId="20" fillId="0" borderId="1" xfId="0" applyFont="1" applyBorder="1" applyAlignment="1"/>
    <xf numFmtId="0" fontId="20" fillId="0" borderId="1" xfId="0" applyFont="1" applyBorder="1" applyAlignment="1">
      <alignment horizontal="center"/>
    </xf>
    <xf numFmtId="0" fontId="20" fillId="0" borderId="4" xfId="0" applyFont="1" applyBorder="1"/>
    <xf numFmtId="0" fontId="20" fillId="0" borderId="1" xfId="0" applyFont="1" applyBorder="1" applyAlignment="1">
      <alignment horizontal="center" vertical="center"/>
    </xf>
    <xf numFmtId="0" fontId="29" fillId="0" borderId="1" xfId="0" applyFont="1" applyFill="1" applyBorder="1"/>
    <xf numFmtId="0" fontId="0" fillId="0" borderId="0" xfId="0" applyFont="1"/>
    <xf numFmtId="0" fontId="61" fillId="0" borderId="0" xfId="7" applyFont="1" applyAlignment="1">
      <alignment vertical="center"/>
    </xf>
    <xf numFmtId="0" fontId="0" fillId="0" borderId="0" xfId="7" applyFont="1"/>
    <xf numFmtId="0" fontId="65" fillId="0" borderId="0" xfId="10" applyFont="1" applyBorder="1" applyAlignment="1">
      <alignment wrapText="1"/>
    </xf>
    <xf numFmtId="0" fontId="65" fillId="0" borderId="0" xfId="10" applyFont="1" applyBorder="1"/>
    <xf numFmtId="0" fontId="65" fillId="0" borderId="0" xfId="10" applyFont="1" applyFill="1" applyBorder="1" applyAlignment="1">
      <alignment wrapText="1"/>
    </xf>
    <xf numFmtId="0" fontId="65" fillId="0" borderId="4" xfId="10" applyFont="1" applyBorder="1" applyAlignment="1"/>
    <xf numFmtId="0" fontId="65" fillId="0" borderId="9" xfId="10" applyFont="1" applyBorder="1"/>
    <xf numFmtId="0" fontId="65" fillId="0" borderId="0" xfId="10" applyFont="1" applyFill="1" applyBorder="1" applyAlignment="1"/>
    <xf numFmtId="0" fontId="64" fillId="0" borderId="12" xfId="10" applyFont="1" applyFill="1" applyBorder="1" applyAlignment="1">
      <alignment horizontal="center" wrapText="1"/>
    </xf>
    <xf numFmtId="0" fontId="66" fillId="0" borderId="12" xfId="10" applyFont="1" applyFill="1" applyBorder="1" applyAlignment="1">
      <alignment wrapText="1"/>
    </xf>
    <xf numFmtId="1" fontId="66" fillId="0" borderId="12" xfId="10" applyNumberFormat="1" applyFont="1" applyFill="1" applyBorder="1" applyAlignment="1">
      <alignment horizontal="center" wrapText="1"/>
    </xf>
    <xf numFmtId="0" fontId="64" fillId="0" borderId="12" xfId="10" applyFont="1" applyFill="1" applyBorder="1" applyAlignment="1">
      <alignment horizontal="center" vertical="center" wrapText="1"/>
    </xf>
    <xf numFmtId="164" fontId="64" fillId="0" borderId="12" xfId="10" applyNumberFormat="1" applyFont="1" applyFill="1" applyBorder="1" applyAlignment="1">
      <alignment horizontal="center" wrapText="1"/>
    </xf>
    <xf numFmtId="164" fontId="64" fillId="0" borderId="13" xfId="10" applyNumberFormat="1" applyFont="1" applyFill="1" applyBorder="1" applyAlignment="1">
      <alignment horizontal="center" vertical="top" wrapText="1"/>
    </xf>
    <xf numFmtId="0" fontId="64" fillId="0" borderId="12" xfId="10" applyFont="1" applyBorder="1" applyAlignment="1">
      <alignment horizontal="center" wrapText="1"/>
    </xf>
    <xf numFmtId="0" fontId="66" fillId="0" borderId="12" xfId="10" applyFont="1" applyBorder="1" applyAlignment="1">
      <alignment vertical="top" wrapText="1"/>
    </xf>
    <xf numFmtId="164" fontId="64" fillId="0" borderId="12" xfId="10" applyNumberFormat="1" applyFont="1" applyBorder="1" applyAlignment="1">
      <alignment horizontal="center" wrapText="1"/>
    </xf>
    <xf numFmtId="0" fontId="24" fillId="0" borderId="0" xfId="10" applyFont="1" applyBorder="1" applyAlignment="1">
      <alignment horizontal="center" wrapText="1"/>
    </xf>
    <xf numFmtId="1" fontId="66" fillId="0" borderId="0" xfId="10" applyNumberFormat="1" applyFont="1" applyFill="1" applyBorder="1" applyAlignment="1">
      <alignment horizontal="center" wrapText="1"/>
    </xf>
    <xf numFmtId="164" fontId="64" fillId="0" borderId="0" xfId="10" applyNumberFormat="1" applyFont="1" applyFill="1" applyBorder="1" applyAlignment="1">
      <alignment horizontal="center" wrapText="1"/>
    </xf>
    <xf numFmtId="0" fontId="65" fillId="0" borderId="4" xfId="10" applyFont="1" applyBorder="1" applyAlignment="1">
      <alignment horizontal="center"/>
    </xf>
    <xf numFmtId="1" fontId="66" fillId="0" borderId="4" xfId="10" applyNumberFormat="1" applyFont="1" applyFill="1" applyBorder="1" applyAlignment="1">
      <alignment horizontal="center" wrapText="1"/>
    </xf>
    <xf numFmtId="0" fontId="65" fillId="0" borderId="4" xfId="10" applyFont="1" applyBorder="1"/>
    <xf numFmtId="164" fontId="65" fillId="0" borderId="9" xfId="10" applyNumberFormat="1" applyFont="1" applyFill="1" applyBorder="1" applyAlignment="1"/>
    <xf numFmtId="0" fontId="66" fillId="0" borderId="12" xfId="10" applyFont="1" applyFill="1" applyBorder="1" applyAlignment="1">
      <alignment horizontal="center" wrapText="1"/>
    </xf>
    <xf numFmtId="0" fontId="24" fillId="0" borderId="0" xfId="10" applyFont="1" applyBorder="1" applyAlignment="1">
      <alignment horizontal="center" vertical="top" wrapText="1"/>
    </xf>
    <xf numFmtId="0" fontId="64" fillId="0" borderId="0" xfId="10" applyFont="1" applyFill="1" applyBorder="1" applyAlignment="1">
      <alignment horizontal="center" wrapText="1"/>
    </xf>
    <xf numFmtId="0" fontId="24" fillId="0" borderId="12" xfId="10" applyFont="1" applyFill="1" applyBorder="1"/>
    <xf numFmtId="0" fontId="67" fillId="0" borderId="0" xfId="7" applyFont="1" applyAlignment="1">
      <alignment vertical="center"/>
    </xf>
    <xf numFmtId="0" fontId="24" fillId="0" borderId="0" xfId="10" applyFont="1" applyBorder="1" applyAlignment="1">
      <alignment wrapText="1"/>
    </xf>
    <xf numFmtId="0" fontId="24" fillId="0" borderId="0" xfId="10" applyFont="1" applyBorder="1" applyAlignment="1">
      <alignment vertical="top" wrapText="1"/>
    </xf>
    <xf numFmtId="0" fontId="65" fillId="0" borderId="9" xfId="10" applyFont="1" applyBorder="1" applyAlignment="1"/>
    <xf numFmtId="0" fontId="66" fillId="0" borderId="12" xfId="10" applyFont="1" applyBorder="1" applyAlignment="1">
      <alignment horizontal="center" vertical="top" wrapText="1"/>
    </xf>
    <xf numFmtId="0" fontId="64" fillId="0" borderId="13" xfId="10" applyFont="1" applyBorder="1" applyAlignment="1">
      <alignment horizontal="center" wrapText="1"/>
    </xf>
    <xf numFmtId="0" fontId="64" fillId="0" borderId="14" xfId="10" applyFont="1" applyBorder="1" applyAlignment="1">
      <alignment horizontal="center" wrapText="1"/>
    </xf>
    <xf numFmtId="0" fontId="64" fillId="0" borderId="14" xfId="10" applyFont="1" applyFill="1" applyBorder="1" applyAlignment="1">
      <alignment horizontal="center" wrapText="1"/>
    </xf>
    <xf numFmtId="2" fontId="66" fillId="0" borderId="12" xfId="10" applyNumberFormat="1" applyFont="1" applyFill="1" applyBorder="1" applyAlignment="1">
      <alignment horizontal="center" wrapText="1"/>
    </xf>
    <xf numFmtId="1" fontId="64" fillId="0" borderId="13" xfId="10" applyNumberFormat="1" applyFont="1" applyFill="1" applyBorder="1" applyAlignment="1">
      <alignment horizontal="center" wrapText="1"/>
    </xf>
    <xf numFmtId="1" fontId="64" fillId="0" borderId="13" xfId="10" applyNumberFormat="1" applyFont="1" applyBorder="1" applyAlignment="1">
      <alignment horizontal="center" wrapText="1"/>
    </xf>
    <xf numFmtId="0" fontId="64" fillId="0" borderId="0" xfId="10" applyFont="1" applyFill="1" applyBorder="1" applyAlignment="1">
      <alignment horizontal="center" vertical="center" wrapText="1"/>
    </xf>
    <xf numFmtId="164" fontId="64" fillId="0" borderId="0" xfId="10" applyNumberFormat="1" applyFont="1" applyFill="1" applyBorder="1" applyAlignment="1">
      <alignment horizontal="center" vertical="top" wrapText="1"/>
    </xf>
    <xf numFmtId="0" fontId="64" fillId="0" borderId="14" xfId="10" applyFont="1" applyBorder="1" applyAlignment="1">
      <alignment wrapText="1"/>
    </xf>
    <xf numFmtId="164" fontId="66" fillId="0" borderId="12" xfId="10" applyNumberFormat="1" applyFont="1" applyFill="1" applyBorder="1" applyAlignment="1">
      <alignment horizontal="center" wrapText="1"/>
    </xf>
    <xf numFmtId="1" fontId="64" fillId="0" borderId="13" xfId="10" applyNumberFormat="1" applyFont="1" applyFill="1" applyBorder="1" applyAlignment="1">
      <alignment horizontal="center" vertical="top" wrapText="1"/>
    </xf>
    <xf numFmtId="1" fontId="64" fillId="0" borderId="0" xfId="10" applyNumberFormat="1" applyFont="1" applyFill="1" applyBorder="1" applyAlignment="1">
      <alignment horizontal="center" wrapText="1"/>
    </xf>
    <xf numFmtId="1" fontId="65" fillId="0" borderId="0" xfId="10" applyNumberFormat="1" applyFont="1" applyFill="1" applyBorder="1" applyAlignment="1"/>
    <xf numFmtId="0" fontId="35" fillId="0" borderId="0" xfId="0" applyFont="1" applyAlignment="1">
      <alignment vertical="center"/>
    </xf>
    <xf numFmtId="0" fontId="35" fillId="0" borderId="0" xfId="7" applyFont="1"/>
    <xf numFmtId="0" fontId="69" fillId="0" borderId="0" xfId="7" applyFont="1" applyAlignment="1">
      <alignment vertical="center"/>
    </xf>
    <xf numFmtId="0" fontId="64" fillId="0" borderId="12" xfId="10" applyFont="1" applyFill="1" applyBorder="1" applyAlignment="1">
      <alignment wrapText="1"/>
    </xf>
    <xf numFmtId="2" fontId="64" fillId="0" borderId="12" xfId="10" applyNumberFormat="1" applyFont="1" applyFill="1" applyBorder="1" applyAlignment="1">
      <alignment horizontal="center" wrapText="1"/>
    </xf>
    <xf numFmtId="1" fontId="64" fillId="0" borderId="12" xfId="10" applyNumberFormat="1" applyFont="1" applyFill="1" applyBorder="1" applyAlignment="1">
      <alignment horizontal="center" wrapText="1"/>
    </xf>
    <xf numFmtId="0" fontId="64" fillId="0" borderId="12" xfId="10" applyFont="1" applyBorder="1" applyAlignment="1">
      <alignment vertical="top" wrapText="1"/>
    </xf>
    <xf numFmtId="0" fontId="64" fillId="0" borderId="12" xfId="10" applyFont="1" applyBorder="1" applyAlignment="1">
      <alignment horizontal="center" vertical="top" wrapText="1"/>
    </xf>
    <xf numFmtId="1" fontId="64" fillId="0" borderId="12" xfId="10" applyNumberFormat="1" applyFont="1" applyBorder="1" applyAlignment="1">
      <alignment horizontal="center" vertical="top" wrapText="1"/>
    </xf>
    <xf numFmtId="164" fontId="64" fillId="0" borderId="12" xfId="10" applyNumberFormat="1" applyFont="1" applyBorder="1" applyAlignment="1">
      <alignment horizontal="center" vertical="center" wrapText="1"/>
    </xf>
    <xf numFmtId="1" fontId="64" fillId="0" borderId="4" xfId="10" applyNumberFormat="1" applyFont="1" applyFill="1" applyBorder="1" applyAlignment="1">
      <alignment horizontal="center" wrapText="1"/>
    </xf>
    <xf numFmtId="164" fontId="64" fillId="0" borderId="12" xfId="10" applyNumberFormat="1" applyFont="1" applyFill="1" applyBorder="1" applyAlignment="1">
      <alignment horizontal="center" vertical="center" wrapText="1"/>
    </xf>
    <xf numFmtId="0" fontId="64" fillId="0" borderId="0" xfId="10" applyFont="1" applyFill="1" applyBorder="1" applyAlignment="1">
      <alignment wrapText="1"/>
    </xf>
    <xf numFmtId="2" fontId="64" fillId="0" borderId="0" xfId="10" applyNumberFormat="1" applyFont="1" applyFill="1" applyBorder="1" applyAlignment="1">
      <alignment horizontal="center" wrapText="1"/>
    </xf>
    <xf numFmtId="0" fontId="24" fillId="0" borderId="12" xfId="10" applyFont="1" applyFill="1" applyBorder="1" applyAlignment="1">
      <alignment horizontal="center"/>
    </xf>
    <xf numFmtId="1" fontId="64" fillId="0" borderId="12" xfId="10" applyNumberFormat="1" applyFont="1" applyFill="1" applyBorder="1" applyAlignment="1">
      <alignment horizontal="center"/>
    </xf>
    <xf numFmtId="0" fontId="24" fillId="0" borderId="12" xfId="10" applyFont="1" applyBorder="1" applyAlignment="1">
      <alignment horizontal="center"/>
    </xf>
    <xf numFmtId="0" fontId="72" fillId="0" borderId="0" xfId="7" applyFont="1" applyAlignment="1">
      <alignment vertical="center"/>
    </xf>
    <xf numFmtId="0" fontId="24" fillId="0" borderId="0" xfId="7" applyFont="1"/>
    <xf numFmtId="164" fontId="29" fillId="0" borderId="1" xfId="0" applyNumberFormat="1" applyFont="1" applyBorder="1" applyAlignment="1">
      <alignment horizontal="center"/>
    </xf>
    <xf numFmtId="0" fontId="29" fillId="0" borderId="5" xfId="0" applyFont="1" applyBorder="1"/>
    <xf numFmtId="0" fontId="29" fillId="38" borderId="1" xfId="0" applyFont="1" applyFill="1" applyBorder="1" applyAlignment="1"/>
    <xf numFmtId="0" fontId="29" fillId="38" borderId="1" xfId="0" applyFont="1" applyFill="1" applyBorder="1" applyAlignment="1">
      <alignment horizontal="center" vertical="center"/>
    </xf>
    <xf numFmtId="0" fontId="29" fillId="0" borderId="1" xfId="0" applyFont="1" applyBorder="1" applyAlignment="1">
      <alignment horizontal="center" vertical="center"/>
    </xf>
    <xf numFmtId="0" fontId="29" fillId="38" borderId="1" xfId="0" applyFont="1" applyFill="1" applyBorder="1"/>
    <xf numFmtId="0" fontId="29" fillId="38" borderId="1" xfId="0" applyFont="1" applyFill="1" applyBorder="1" applyAlignment="1">
      <alignment horizontal="center"/>
    </xf>
    <xf numFmtId="0" fontId="29" fillId="4" borderId="1" xfId="0" applyFont="1" applyFill="1" applyBorder="1"/>
    <xf numFmtId="0" fontId="29" fillId="4" borderId="1" xfId="0" applyFont="1" applyFill="1" applyBorder="1" applyAlignment="1">
      <alignment horizontal="center" vertical="center"/>
    </xf>
    <xf numFmtId="0" fontId="29" fillId="4" borderId="1" xfId="0" applyFont="1" applyFill="1" applyBorder="1" applyAlignment="1">
      <alignment horizontal="center"/>
    </xf>
    <xf numFmtId="0" fontId="29" fillId="3" borderId="1" xfId="0" applyFont="1" applyFill="1" applyBorder="1"/>
    <xf numFmtId="0" fontId="29" fillId="3" borderId="1" xfId="0" applyFont="1" applyFill="1" applyBorder="1" applyAlignment="1">
      <alignment horizontal="center"/>
    </xf>
    <xf numFmtId="2" fontId="64" fillId="0" borderId="12" xfId="10" applyNumberFormat="1" applyFont="1" applyFill="1" applyBorder="1" applyAlignment="1">
      <alignment horizontal="center" vertical="center" wrapText="1"/>
    </xf>
    <xf numFmtId="2" fontId="64" fillId="0" borderId="12" xfId="10" applyNumberFormat="1" applyFont="1" applyBorder="1" applyAlignment="1">
      <alignment horizontal="center" vertical="center" wrapText="1"/>
    </xf>
    <xf numFmtId="2" fontId="24" fillId="0" borderId="0" xfId="10" applyNumberFormat="1" applyFont="1" applyBorder="1" applyAlignment="1">
      <alignment horizontal="center" wrapText="1"/>
    </xf>
    <xf numFmtId="2" fontId="65" fillId="0" borderId="4" xfId="10" applyNumberFormat="1" applyFont="1" applyBorder="1" applyAlignment="1">
      <alignment horizontal="center"/>
    </xf>
    <xf numFmtId="2" fontId="24" fillId="0" borderId="0" xfId="10" applyNumberFormat="1" applyFont="1" applyBorder="1" applyAlignment="1">
      <alignment horizontal="center" vertical="top" wrapText="1"/>
    </xf>
    <xf numFmtId="0" fontId="29" fillId="0" borderId="6" xfId="0" applyFont="1" applyBorder="1" applyAlignment="1">
      <alignment horizontal="center"/>
    </xf>
    <xf numFmtId="0" fontId="29" fillId="0" borderId="1" xfId="0" applyFont="1" applyBorder="1" applyAlignment="1">
      <alignment horizontal="center"/>
    </xf>
    <xf numFmtId="0" fontId="64" fillId="0" borderId="14" xfId="10" applyFont="1" applyBorder="1" applyAlignment="1">
      <alignment horizontal="center" wrapText="1"/>
    </xf>
    <xf numFmtId="0" fontId="29" fillId="0" borderId="2" xfId="0" applyFont="1" applyBorder="1" applyAlignment="1">
      <alignment horizontal="center"/>
    </xf>
    <xf numFmtId="164" fontId="29" fillId="0" borderId="1" xfId="0" applyNumberFormat="1" applyFont="1" applyBorder="1" applyAlignment="1">
      <alignment horizontal="center"/>
    </xf>
    <xf numFmtId="0" fontId="24" fillId="0" borderId="0" xfId="10" applyFont="1" applyBorder="1" applyAlignment="1">
      <alignment wrapText="1"/>
    </xf>
    <xf numFmtId="0" fontId="29" fillId="0" borderId="1" xfId="0" applyFont="1" applyBorder="1" applyAlignment="1">
      <alignment horizontal="center"/>
    </xf>
    <xf numFmtId="0" fontId="29" fillId="0" borderId="0" xfId="0" applyFont="1" applyBorder="1" applyAlignment="1">
      <alignment horizontal="center"/>
    </xf>
    <xf numFmtId="0" fontId="35" fillId="0" borderId="0" xfId="0" applyFont="1" applyBorder="1" applyAlignment="1">
      <alignment horizontal="center"/>
    </xf>
    <xf numFmtId="0" fontId="34" fillId="0" borderId="9" xfId="0" applyFont="1" applyBorder="1" applyAlignment="1">
      <alignment horizontal="center"/>
    </xf>
    <xf numFmtId="0" fontId="34" fillId="0" borderId="0" xfId="0" applyFont="1" applyBorder="1" applyAlignment="1">
      <alignment horizontal="center"/>
    </xf>
    <xf numFmtId="0" fontId="37" fillId="0" borderId="0" xfId="0" applyFont="1" applyAlignment="1">
      <alignment vertical="center"/>
    </xf>
    <xf numFmtId="0" fontId="13" fillId="0" borderId="3" xfId="0" applyFont="1" applyBorder="1" applyAlignment="1">
      <alignment horizontal="center" vertical="center" wrapText="1"/>
    </xf>
    <xf numFmtId="0" fontId="24" fillId="0" borderId="1" xfId="0" applyFont="1" applyFill="1" applyBorder="1"/>
    <xf numFmtId="0" fontId="24" fillId="0" borderId="1" xfId="0" applyFont="1" applyFill="1" applyBorder="1" applyAlignment="1">
      <alignment horizontal="center"/>
    </xf>
    <xf numFmtId="2" fontId="24" fillId="0" borderId="1" xfId="0" applyNumberFormat="1" applyFont="1" applyFill="1" applyBorder="1" applyAlignment="1">
      <alignment horizontal="center"/>
    </xf>
    <xf numFmtId="1" fontId="24" fillId="0" borderId="1" xfId="0" applyNumberFormat="1" applyFont="1" applyFill="1" applyBorder="1" applyAlignment="1">
      <alignment horizontal="center"/>
    </xf>
    <xf numFmtId="0" fontId="24" fillId="0" borderId="11" xfId="0" applyFont="1" applyFill="1" applyBorder="1" applyAlignment="1">
      <alignment horizontal="center"/>
    </xf>
    <xf numFmtId="2" fontId="24" fillId="0" borderId="11" xfId="0" applyNumberFormat="1" applyFont="1" applyFill="1" applyBorder="1" applyAlignment="1">
      <alignment horizontal="center"/>
    </xf>
    <xf numFmtId="1" fontId="24" fillId="0" borderId="11" xfId="0" applyNumberFormat="1" applyFont="1" applyFill="1" applyBorder="1" applyAlignment="1">
      <alignment horizontal="center"/>
    </xf>
    <xf numFmtId="164" fontId="24" fillId="0" borderId="11" xfId="0" applyNumberFormat="1" applyFont="1" applyFill="1" applyBorder="1" applyAlignment="1">
      <alignment horizontal="center"/>
    </xf>
    <xf numFmtId="0" fontId="37" fillId="0" borderId="0" xfId="0" applyFont="1" applyFill="1"/>
    <xf numFmtId="0" fontId="24" fillId="0" borderId="0" xfId="0" applyFont="1" applyFill="1"/>
    <xf numFmtId="2" fontId="24" fillId="0" borderId="0" xfId="0" applyNumberFormat="1" applyFont="1" applyFill="1"/>
    <xf numFmtId="1" fontId="24" fillId="0" borderId="0" xfId="0" applyNumberFormat="1" applyFont="1" applyFill="1"/>
    <xf numFmtId="0" fontId="24" fillId="0" borderId="11" xfId="0" applyFont="1" applyFill="1" applyBorder="1"/>
    <xf numFmtId="0" fontId="24" fillId="0" borderId="0" xfId="0" applyFont="1" applyFill="1" applyBorder="1"/>
    <xf numFmtId="0" fontId="68" fillId="0" borderId="0" xfId="0" applyFont="1" applyFill="1" applyBorder="1" applyAlignment="1">
      <alignment horizontal="center"/>
    </xf>
    <xf numFmtId="0" fontId="24" fillId="0" borderId="0" xfId="0" applyFont="1" applyFill="1" applyBorder="1" applyAlignment="1">
      <alignment horizontal="center"/>
    </xf>
    <xf numFmtId="1"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0" fontId="37" fillId="0" borderId="0" xfId="0" applyFont="1" applyFill="1" applyBorder="1"/>
    <xf numFmtId="0" fontId="24" fillId="0" borderId="0" xfId="0" applyFont="1" applyBorder="1"/>
    <xf numFmtId="0" fontId="24" fillId="0" borderId="1" xfId="0" applyFont="1" applyBorder="1" applyAlignment="1">
      <alignment horizontal="center"/>
    </xf>
    <xf numFmtId="0" fontId="24" fillId="0" borderId="5" xfId="0" applyFont="1" applyBorder="1" applyAlignment="1">
      <alignment horizontal="center"/>
    </xf>
    <xf numFmtId="0" fontId="24" fillId="0" borderId="7" xfId="0" applyFont="1" applyBorder="1"/>
    <xf numFmtId="0" fontId="24" fillId="0" borderId="7" xfId="0" applyFont="1" applyBorder="1" applyAlignment="1">
      <alignment horizontal="center"/>
    </xf>
    <xf numFmtId="0" fontId="35" fillId="0" borderId="1" xfId="0" applyFont="1" applyBorder="1" applyAlignment="1">
      <alignment horizontal="center"/>
    </xf>
    <xf numFmtId="0" fontId="24" fillId="0" borderId="10" xfId="0" applyFont="1" applyFill="1" applyBorder="1"/>
    <xf numFmtId="0" fontId="68" fillId="0" borderId="10" xfId="0" applyFont="1" applyFill="1" applyBorder="1"/>
    <xf numFmtId="0" fontId="24" fillId="5" borderId="1" xfId="0" applyFont="1" applyFill="1" applyBorder="1"/>
    <xf numFmtId="0" fontId="24" fillId="5" borderId="1" xfId="0" applyFont="1" applyFill="1" applyBorder="1" applyAlignment="1">
      <alignment horizontal="left"/>
    </xf>
    <xf numFmtId="2" fontId="24" fillId="5" borderId="1" xfId="0" applyNumberFormat="1" applyFont="1" applyFill="1" applyBorder="1" applyAlignment="1">
      <alignment horizontal="center"/>
    </xf>
    <xf numFmtId="0" fontId="24" fillId="5" borderId="1" xfId="0" applyFont="1" applyFill="1" applyBorder="1" applyAlignment="1">
      <alignment horizontal="center"/>
    </xf>
    <xf numFmtId="2" fontId="13" fillId="5" borderId="1" xfId="0" applyNumberFormat="1" applyFont="1" applyFill="1" applyBorder="1" applyAlignment="1">
      <alignment horizontal="center"/>
    </xf>
    <xf numFmtId="164" fontId="24" fillId="5" borderId="1" xfId="0" applyNumberFormat="1" applyFont="1" applyFill="1" applyBorder="1" applyAlignment="1">
      <alignment horizontal="center"/>
    </xf>
    <xf numFmtId="1" fontId="68" fillId="5" borderId="1" xfId="0" applyNumberFormat="1" applyFont="1" applyFill="1" applyBorder="1" applyAlignment="1">
      <alignment horizontal="center"/>
    </xf>
    <xf numFmtId="0" fontId="24" fillId="0" borderId="1" xfId="0" applyFont="1" applyFill="1" applyBorder="1" applyAlignment="1">
      <alignment horizontal="left"/>
    </xf>
    <xf numFmtId="2" fontId="13" fillId="0" borderId="1" xfId="0" applyNumberFormat="1" applyFont="1" applyFill="1" applyBorder="1" applyAlignment="1">
      <alignment horizontal="center"/>
    </xf>
    <xf numFmtId="164" fontId="24" fillId="0" borderId="1" xfId="0" applyNumberFormat="1" applyFont="1" applyFill="1" applyBorder="1" applyAlignment="1">
      <alignment horizontal="center"/>
    </xf>
    <xf numFmtId="1" fontId="68" fillId="0" borderId="1" xfId="0" applyNumberFormat="1" applyFont="1" applyFill="1" applyBorder="1" applyAlignment="1">
      <alignment horizontal="center"/>
    </xf>
    <xf numFmtId="164" fontId="24" fillId="0" borderId="0" xfId="0" applyNumberFormat="1" applyFont="1"/>
    <xf numFmtId="0" fontId="37" fillId="0" borderId="0" xfId="7" applyFont="1" applyAlignment="1">
      <alignment vertical="center"/>
    </xf>
    <xf numFmtId="1" fontId="24" fillId="5" borderId="1" xfId="0" applyNumberFormat="1" applyFont="1" applyFill="1" applyBorder="1" applyAlignment="1">
      <alignment horizontal="center"/>
    </xf>
    <xf numFmtId="0" fontId="29" fillId="0" borderId="1" xfId="0" applyFont="1" applyBorder="1" applyAlignment="1"/>
    <xf numFmtId="1" fontId="24" fillId="0" borderId="0" xfId="0" applyNumberFormat="1" applyFont="1"/>
    <xf numFmtId="0" fontId="11" fillId="0" borderId="1" xfId="0" applyFont="1" applyBorder="1" applyAlignment="1">
      <alignment horizontal="center" vertical="center" wrapText="1"/>
    </xf>
    <xf numFmtId="0" fontId="29" fillId="0" borderId="0" xfId="0" applyFont="1" applyBorder="1" applyAlignment="1">
      <alignment horizontal="center"/>
    </xf>
    <xf numFmtId="0" fontId="20" fillId="0" borderId="0" xfId="0" applyFont="1" applyBorder="1" applyAlignment="1">
      <alignment horizontal="center"/>
    </xf>
    <xf numFmtId="0" fontId="18" fillId="0" borderId="0" xfId="0" applyFont="1"/>
    <xf numFmtId="1" fontId="11" fillId="5" borderId="1" xfId="0" applyNumberFormat="1" applyFont="1" applyFill="1" applyBorder="1" applyAlignment="1">
      <alignment horizontal="center"/>
    </xf>
    <xf numFmtId="0" fontId="11" fillId="0" borderId="1" xfId="0" applyFont="1" applyBorder="1" applyAlignment="1">
      <alignment horizontal="center"/>
    </xf>
    <xf numFmtId="1" fontId="37" fillId="3" borderId="1" xfId="0" applyNumberFormat="1" applyFont="1" applyFill="1" applyBorder="1" applyAlignment="1">
      <alignment horizontal="center"/>
    </xf>
    <xf numFmtId="1" fontId="37" fillId="0" borderId="1" xfId="0" applyNumberFormat="1" applyFont="1" applyFill="1" applyBorder="1" applyAlignment="1">
      <alignment horizontal="center"/>
    </xf>
    <xf numFmtId="2" fontId="11" fillId="3" borderId="1" xfId="0" applyNumberFormat="1" applyFont="1" applyFill="1" applyBorder="1" applyAlignment="1">
      <alignment horizontal="center"/>
    </xf>
    <xf numFmtId="2" fontId="11" fillId="5" borderId="1" xfId="0" applyNumberFormat="1" applyFont="1" applyFill="1" applyBorder="1" applyAlignment="1">
      <alignment horizontal="center"/>
    </xf>
    <xf numFmtId="2" fontId="11" fillId="0" borderId="1" xfId="0" applyNumberFormat="1" applyFont="1" applyFill="1" applyBorder="1" applyAlignment="1">
      <alignment horizontal="center"/>
    </xf>
    <xf numFmtId="0" fontId="31" fillId="0" borderId="0" xfId="0" applyFont="1" applyFill="1" applyBorder="1"/>
    <xf numFmtId="0" fontId="2" fillId="0" borderId="42" xfId="205" applyFill="1" applyBorder="1" applyAlignment="1">
      <alignment vertical="center" wrapText="1"/>
    </xf>
    <xf numFmtId="0" fontId="55" fillId="0" borderId="43" xfId="205" applyFont="1" applyFill="1" applyBorder="1" applyAlignment="1">
      <alignment vertical="center" wrapText="1"/>
    </xf>
    <xf numFmtId="0" fontId="55" fillId="0" borderId="6" xfId="205" applyFont="1" applyFill="1" applyBorder="1" applyAlignment="1">
      <alignment vertical="center" wrapText="1"/>
    </xf>
    <xf numFmtId="0" fontId="54" fillId="0" borderId="39" xfId="153" applyFont="1" applyFill="1" applyBorder="1" applyAlignment="1">
      <alignment vertical="center" wrapText="1"/>
    </xf>
    <xf numFmtId="0" fontId="0" fillId="0" borderId="9" xfId="0" applyBorder="1"/>
    <xf numFmtId="0" fontId="20" fillId="0" borderId="9" xfId="0" applyFont="1" applyBorder="1"/>
    <xf numFmtId="0" fontId="0" fillId="0" borderId="0" xfId="0" applyBorder="1" applyAlignment="1">
      <alignment horizontal="center"/>
    </xf>
    <xf numFmtId="0" fontId="29" fillId="0" borderId="0" xfId="0" applyFont="1" applyBorder="1"/>
    <xf numFmtId="0" fontId="30" fillId="0" borderId="9" xfId="0" applyFont="1" applyBorder="1"/>
    <xf numFmtId="0" fontId="30" fillId="0" borderId="0" xfId="0" applyFont="1" applyBorder="1"/>
    <xf numFmtId="0" fontId="58" fillId="0" borderId="9" xfId="0" applyFont="1" applyBorder="1"/>
    <xf numFmtId="0" fontId="54" fillId="0" borderId="0" xfId="153" applyFont="1" applyFill="1" applyBorder="1" applyAlignment="1">
      <alignment vertical="center" wrapText="1"/>
    </xf>
    <xf numFmtId="0" fontId="13" fillId="0" borderId="0" xfId="0" applyFont="1"/>
    <xf numFmtId="0" fontId="31" fillId="0" borderId="0" xfId="0" applyFont="1" applyFill="1" applyBorder="1" applyAlignment="1">
      <alignment vertical="center"/>
    </xf>
    <xf numFmtId="2" fontId="31" fillId="0" borderId="0" xfId="0" applyNumberFormat="1" applyFont="1" applyBorder="1" applyAlignment="1">
      <alignment horizontal="center"/>
    </xf>
    <xf numFmtId="1" fontId="31" fillId="0" borderId="0" xfId="0" applyNumberFormat="1" applyFont="1" applyBorder="1" applyAlignment="1">
      <alignment horizontal="center"/>
    </xf>
    <xf numFmtId="0" fontId="31" fillId="0" borderId="0" xfId="0" applyFont="1" applyBorder="1" applyAlignment="1">
      <alignment horizontal="center"/>
    </xf>
    <xf numFmtId="164" fontId="31" fillId="0" borderId="0" xfId="0" applyNumberFormat="1" applyFont="1" applyBorder="1" applyAlignment="1">
      <alignment horizontal="center"/>
    </xf>
    <xf numFmtId="2" fontId="31" fillId="0" borderId="0" xfId="0" applyNumberFormat="1" applyFont="1" applyFill="1" applyBorder="1" applyAlignment="1">
      <alignment horizontal="center"/>
    </xf>
    <xf numFmtId="164" fontId="31" fillId="0" borderId="0" xfId="0" applyNumberFormat="1" applyFont="1" applyFill="1" applyBorder="1" applyAlignment="1">
      <alignment horizontal="center"/>
    </xf>
    <xf numFmtId="1" fontId="31" fillId="0" borderId="0" xfId="0" applyNumberFormat="1" applyFont="1" applyFill="1" applyBorder="1" applyAlignment="1">
      <alignment horizontal="center"/>
    </xf>
    <xf numFmtId="164" fontId="64" fillId="0" borderId="0" xfId="10" applyNumberFormat="1" applyFont="1" applyFill="1" applyBorder="1" applyAlignment="1">
      <alignment wrapText="1"/>
    </xf>
    <xf numFmtId="1" fontId="64" fillId="0" borderId="0" xfId="10" applyNumberFormat="1" applyFont="1" applyFill="1" applyBorder="1" applyAlignment="1">
      <alignment wrapText="1"/>
    </xf>
    <xf numFmtId="164" fontId="64" fillId="0" borderId="13" xfId="10" applyNumberFormat="1" applyFont="1" applyFill="1" applyBorder="1" applyAlignment="1">
      <alignment horizont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7" applyFont="1" applyBorder="1" applyAlignment="1">
      <alignment horizontal="center" vertical="center" wrapText="1"/>
    </xf>
    <xf numFmtId="0" fontId="35" fillId="0" borderId="8"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29" fillId="0" borderId="5" xfId="0" applyFont="1" applyBorder="1" applyAlignment="1">
      <alignment horizontal="center"/>
    </xf>
    <xf numFmtId="0" fontId="29" fillId="0" borderId="6" xfId="0" applyFont="1" applyBorder="1" applyAlignment="1">
      <alignment horizontal="center"/>
    </xf>
    <xf numFmtId="0" fontId="29" fillId="0" borderId="7" xfId="0" applyFont="1" applyBorder="1" applyAlignment="1">
      <alignment horizontal="center"/>
    </xf>
    <xf numFmtId="0" fontId="20" fillId="0" borderId="1" xfId="0" applyFont="1" applyBorder="1" applyAlignment="1">
      <alignment horizontal="center"/>
    </xf>
    <xf numFmtId="0" fontId="29" fillId="0" borderId="1" xfId="0" applyFont="1" applyBorder="1" applyAlignment="1">
      <alignment horizontal="center"/>
    </xf>
    <xf numFmtId="14" fontId="29" fillId="0" borderId="1" xfId="0" applyNumberFormat="1" applyFont="1" applyBorder="1" applyAlignment="1">
      <alignment horizontal="center"/>
    </xf>
    <xf numFmtId="0" fontId="9" fillId="0" borderId="1" xfId="0" applyFont="1" applyBorder="1" applyAlignment="1">
      <alignment horizontal="center"/>
    </xf>
    <xf numFmtId="0" fontId="20" fillId="0" borderId="2" xfId="0" applyFont="1" applyBorder="1" applyAlignment="1">
      <alignment horizontal="center"/>
    </xf>
    <xf numFmtId="0" fontId="22" fillId="0" borderId="5" xfId="0" applyFont="1" applyBorder="1" applyAlignment="1">
      <alignment horizontal="center" wrapText="1"/>
    </xf>
    <xf numFmtId="0" fontId="22" fillId="0" borderId="7" xfId="0" applyFont="1" applyBorder="1" applyAlignment="1">
      <alignment horizontal="center"/>
    </xf>
    <xf numFmtId="0" fontId="22" fillId="0" borderId="6" xfId="0" applyFont="1" applyBorder="1" applyAlignment="1">
      <alignment horizontal="center"/>
    </xf>
    <xf numFmtId="0" fontId="29" fillId="2" borderId="5" xfId="0" applyFont="1" applyFill="1" applyBorder="1" applyAlignment="1">
      <alignment horizontal="center"/>
    </xf>
    <xf numFmtId="0" fontId="29" fillId="2" borderId="6" xfId="0" applyFont="1" applyFill="1" applyBorder="1" applyAlignment="1">
      <alignment horizontal="center"/>
    </xf>
    <xf numFmtId="0" fontId="22" fillId="0" borderId="5" xfId="0" applyFont="1" applyBorder="1" applyAlignment="1">
      <alignment horizontal="center"/>
    </xf>
    <xf numFmtId="164" fontId="29" fillId="2" borderId="5" xfId="0" applyNumberFormat="1" applyFont="1" applyFill="1" applyBorder="1" applyAlignment="1">
      <alignment horizontal="center"/>
    </xf>
    <xf numFmtId="164" fontId="29" fillId="2" borderId="6" xfId="0" applyNumberFormat="1" applyFont="1" applyFill="1" applyBorder="1" applyAlignment="1">
      <alignment horizontal="center"/>
    </xf>
    <xf numFmtId="0" fontId="11" fillId="0" borderId="1" xfId="7" applyFont="1" applyBorder="1" applyAlignment="1">
      <alignment horizontal="center" vertical="center" wrapText="1"/>
    </xf>
    <xf numFmtId="2" fontId="10" fillId="0" borderId="1" xfId="7" applyNumberFormat="1" applyFont="1" applyBorder="1" applyAlignment="1">
      <alignment horizontal="center" vertical="center" wrapText="1"/>
    </xf>
    <xf numFmtId="0" fontId="29" fillId="0" borderId="9" xfId="0" applyFont="1" applyBorder="1" applyAlignment="1">
      <alignment horizontal="center"/>
    </xf>
    <xf numFmtId="0" fontId="29" fillId="0" borderId="0" xfId="0" applyFont="1" applyBorder="1" applyAlignment="1">
      <alignment horizontal="center"/>
    </xf>
    <xf numFmtId="0" fontId="20" fillId="0" borderId="9" xfId="0" applyFont="1" applyBorder="1" applyAlignment="1">
      <alignment horizontal="center"/>
    </xf>
    <xf numFmtId="0" fontId="20" fillId="0" borderId="0" xfId="0" applyFont="1" applyBorder="1" applyAlignment="1">
      <alignment horizontal="center"/>
    </xf>
    <xf numFmtId="0" fontId="29" fillId="2" borderId="9" xfId="0" applyFont="1" applyFill="1" applyBorder="1" applyAlignment="1">
      <alignment horizontal="center"/>
    </xf>
    <xf numFmtId="0" fontId="29" fillId="2" borderId="0" xfId="0" applyFont="1" applyFill="1" applyBorder="1" applyAlignment="1">
      <alignment horizontal="center"/>
    </xf>
    <xf numFmtId="0" fontId="30" fillId="0" borderId="7" xfId="0" applyFont="1" applyBorder="1" applyAlignment="1">
      <alignment horizontal="center"/>
    </xf>
    <xf numFmtId="0" fontId="30" fillId="0" borderId="6" xfId="0" applyFont="1" applyBorder="1" applyAlignment="1">
      <alignment horizontal="center"/>
    </xf>
    <xf numFmtId="164" fontId="29" fillId="0" borderId="5" xfId="0" applyNumberFormat="1" applyFont="1" applyBorder="1" applyAlignment="1">
      <alignment horizontal="center"/>
    </xf>
    <xf numFmtId="164" fontId="29" fillId="0" borderId="6" xfId="0" applyNumberFormat="1" applyFont="1" applyBorder="1" applyAlignment="1">
      <alignment horizontal="center"/>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164" fontId="20" fillId="0" borderId="5" xfId="0" applyNumberFormat="1" applyFont="1" applyBorder="1" applyAlignment="1">
      <alignment horizontal="center"/>
    </xf>
    <xf numFmtId="164" fontId="20" fillId="0" borderId="6" xfId="0" applyNumberFormat="1" applyFont="1" applyBorder="1" applyAlignment="1">
      <alignment horizontal="center"/>
    </xf>
    <xf numFmtId="0" fontId="35" fillId="0" borderId="0" xfId="0" applyFont="1" applyBorder="1" applyAlignment="1">
      <alignment horizontal="center"/>
    </xf>
    <xf numFmtId="0" fontId="29" fillId="0" borderId="4" xfId="0" applyFont="1" applyBorder="1" applyAlignment="1">
      <alignment horizontal="center"/>
    </xf>
    <xf numFmtId="164" fontId="20" fillId="0" borderId="7" xfId="0" applyNumberFormat="1" applyFont="1" applyBorder="1" applyAlignment="1">
      <alignment horizontal="center"/>
    </xf>
    <xf numFmtId="0" fontId="30" fillId="0" borderId="1" xfId="0" applyFont="1" applyBorder="1" applyAlignment="1">
      <alignment horizontal="center"/>
    </xf>
    <xf numFmtId="0" fontId="71" fillId="0" borderId="37" xfId="10" applyFont="1" applyBorder="1" applyAlignment="1">
      <alignment horizontal="center"/>
    </xf>
    <xf numFmtId="0" fontId="71" fillId="0" borderId="36" xfId="10" applyFont="1" applyBorder="1" applyAlignment="1">
      <alignment horizontal="center"/>
    </xf>
    <xf numFmtId="0" fontId="64" fillId="0" borderId="15" xfId="10" applyFont="1" applyBorder="1" applyAlignment="1">
      <alignment horizontal="center" wrapText="1"/>
    </xf>
    <xf numFmtId="0" fontId="64" fillId="0" borderId="21" xfId="10" applyFont="1" applyBorder="1" applyAlignment="1">
      <alignment horizontal="center" wrapText="1"/>
    </xf>
    <xf numFmtId="0" fontId="64" fillId="0" borderId="16" xfId="10" applyFont="1" applyBorder="1" applyAlignment="1">
      <alignment horizontal="center" wrapText="1"/>
    </xf>
    <xf numFmtId="0" fontId="64" fillId="0" borderId="23" xfId="10" applyFont="1" applyBorder="1" applyAlignment="1">
      <alignment horizontal="center" wrapText="1"/>
    </xf>
    <xf numFmtId="0" fontId="71" fillId="0" borderId="35" xfId="10" applyFont="1" applyBorder="1" applyAlignment="1">
      <alignment horizontal="center"/>
    </xf>
    <xf numFmtId="0" fontId="64" fillId="0" borderId="17" xfId="10" applyFont="1" applyBorder="1" applyAlignment="1">
      <alignment horizontal="center" wrapText="1"/>
    </xf>
    <xf numFmtId="0" fontId="64" fillId="0" borderId="18" xfId="10" applyFont="1" applyBorder="1" applyAlignment="1">
      <alignment horizontal="center" wrapText="1"/>
    </xf>
    <xf numFmtId="0" fontId="64" fillId="0" borderId="14" xfId="10" applyFont="1" applyBorder="1" applyAlignment="1">
      <alignment horizontal="center" wrapText="1"/>
    </xf>
    <xf numFmtId="0" fontId="64" fillId="0" borderId="19" xfId="10" applyFont="1" applyBorder="1" applyAlignment="1">
      <alignment horizontal="center" wrapText="1"/>
    </xf>
    <xf numFmtId="0" fontId="64" fillId="0" borderId="22" xfId="10" applyFont="1" applyBorder="1" applyAlignment="1">
      <alignment horizontal="center" wrapText="1"/>
    </xf>
    <xf numFmtId="0" fontId="24" fillId="0" borderId="13" xfId="7" applyFont="1" applyBorder="1" applyAlignment="1">
      <alignment horizontal="center"/>
    </xf>
    <xf numFmtId="0" fontId="24" fillId="0" borderId="24" xfId="7" applyFont="1" applyBorder="1" applyAlignment="1">
      <alignment horizontal="center"/>
    </xf>
    <xf numFmtId="0" fontId="24" fillId="0" borderId="25" xfId="7" applyFont="1" applyBorder="1" applyAlignment="1">
      <alignment horizontal="center"/>
    </xf>
    <xf numFmtId="0" fontId="64" fillId="0" borderId="20" xfId="10" applyFont="1" applyBorder="1" applyAlignment="1">
      <alignment horizontal="center" wrapText="1"/>
    </xf>
    <xf numFmtId="0" fontId="64" fillId="0" borderId="17" xfId="10" applyFont="1" applyFill="1" applyBorder="1" applyAlignment="1">
      <alignment horizontal="center" wrapText="1"/>
    </xf>
    <xf numFmtId="0" fontId="64" fillId="0" borderId="18" xfId="10" applyFont="1" applyFill="1" applyBorder="1" applyAlignment="1">
      <alignment horizontal="center" wrapText="1"/>
    </xf>
    <xf numFmtId="0" fontId="64" fillId="0" borderId="22" xfId="10" applyFont="1" applyFill="1" applyBorder="1" applyAlignment="1">
      <alignment horizontal="center" wrapText="1"/>
    </xf>
    <xf numFmtId="0" fontId="64" fillId="0" borderId="13" xfId="10" applyFont="1" applyBorder="1" applyAlignment="1">
      <alignment horizontal="center" wrapText="1"/>
    </xf>
    <xf numFmtId="0" fontId="64" fillId="0" borderId="24" xfId="10" applyFont="1" applyBorder="1" applyAlignment="1">
      <alignment horizontal="center" wrapText="1"/>
    </xf>
    <xf numFmtId="0" fontId="64" fillId="0" borderId="25" xfId="10" applyFont="1" applyBorder="1" applyAlignment="1">
      <alignment horizontal="center" wrapText="1"/>
    </xf>
    <xf numFmtId="0" fontId="24" fillId="0" borderId="0" xfId="10" applyFont="1" applyBorder="1" applyAlignment="1">
      <alignment wrapText="1"/>
    </xf>
    <xf numFmtId="0" fontId="68" fillId="0" borderId="0" xfId="10" applyFont="1" applyBorder="1" applyAlignment="1">
      <alignment vertical="top" wrapText="1"/>
    </xf>
    <xf numFmtId="0" fontId="34" fillId="0" borderId="3" xfId="0" applyFont="1" applyBorder="1" applyAlignment="1">
      <alignment horizontal="center"/>
    </xf>
    <xf numFmtId="0" fontId="29" fillId="0" borderId="2" xfId="0" applyFont="1" applyBorder="1" applyAlignment="1">
      <alignment horizontal="center"/>
    </xf>
    <xf numFmtId="0" fontId="34" fillId="0" borderId="9" xfId="0" applyFont="1" applyBorder="1" applyAlignment="1">
      <alignment horizontal="center"/>
    </xf>
    <xf numFmtId="0" fontId="34" fillId="0" borderId="0" xfId="0" applyFont="1" applyBorder="1" applyAlignment="1">
      <alignment horizontal="center"/>
    </xf>
    <xf numFmtId="164" fontId="29" fillId="0" borderId="1" xfId="0" applyNumberFormat="1" applyFont="1" applyBorder="1" applyAlignment="1">
      <alignment horizontal="center"/>
    </xf>
    <xf numFmtId="0" fontId="24" fillId="0" borderId="5" xfId="0" applyFont="1" applyBorder="1" applyAlignment="1">
      <alignment horizontal="center"/>
    </xf>
    <xf numFmtId="0" fontId="24" fillId="0" borderId="7" xfId="0" applyFont="1" applyBorder="1" applyAlignment="1">
      <alignment horizontal="center"/>
    </xf>
    <xf numFmtId="0" fontId="24" fillId="0" borderId="6" xfId="0" applyFont="1" applyBorder="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24" fillId="0" borderId="5" xfId="0" applyFont="1" applyFill="1" applyBorder="1" applyAlignment="1">
      <alignment horizontal="center"/>
    </xf>
    <xf numFmtId="0" fontId="24" fillId="0" borderId="6" xfId="0" applyFont="1" applyFill="1" applyBorder="1" applyAlignment="1">
      <alignment horizontal="center"/>
    </xf>
    <xf numFmtId="0" fontId="24" fillId="0" borderId="7" xfId="0" applyFont="1" applyFill="1" applyBorder="1" applyAlignment="1">
      <alignment horizontal="center"/>
    </xf>
    <xf numFmtId="2" fontId="24" fillId="0" borderId="5" xfId="0" applyNumberFormat="1" applyFont="1" applyFill="1" applyBorder="1" applyAlignment="1">
      <alignment horizontal="center"/>
    </xf>
    <xf numFmtId="2" fontId="24" fillId="0" borderId="6" xfId="0" applyNumberFormat="1" applyFont="1" applyFill="1" applyBorder="1" applyAlignment="1">
      <alignment horizontal="center"/>
    </xf>
    <xf numFmtId="0" fontId="13" fillId="0" borderId="10" xfId="7" applyFont="1" applyBorder="1" applyAlignment="1">
      <alignment horizontal="center" vertical="center" wrapText="1"/>
    </xf>
    <xf numFmtId="0" fontId="13" fillId="0" borderId="39" xfId="7" applyFont="1" applyBorder="1" applyAlignment="1">
      <alignment horizontal="center" vertical="center" wrapText="1"/>
    </xf>
    <xf numFmtId="0" fontId="13" fillId="0" borderId="9" xfId="7" applyFont="1" applyBorder="1" applyAlignment="1">
      <alignment horizontal="center" vertical="center" wrapText="1"/>
    </xf>
    <xf numFmtId="0" fontId="13" fillId="0" borderId="41" xfId="7" applyFont="1" applyBorder="1" applyAlignment="1">
      <alignment horizontal="center" vertical="center" wrapText="1"/>
    </xf>
    <xf numFmtId="0" fontId="13" fillId="0" borderId="40" xfId="7" applyFont="1" applyBorder="1" applyAlignment="1">
      <alignment horizontal="center" vertical="center" wrapText="1"/>
    </xf>
    <xf numFmtId="0" fontId="13" fillId="0" borderId="38" xfId="7" applyFont="1" applyBorder="1" applyAlignment="1">
      <alignment horizontal="center" vertical="center" wrapText="1"/>
    </xf>
    <xf numFmtId="0" fontId="13" fillId="0" borderId="3" xfId="7" applyFont="1" applyBorder="1" applyAlignment="1">
      <alignment horizontal="center" vertical="center" wrapText="1"/>
    </xf>
    <xf numFmtId="0" fontId="13" fillId="0" borderId="2" xfId="7" applyFont="1" applyBorder="1" applyAlignment="1">
      <alignment horizontal="center" vertical="center" wrapText="1"/>
    </xf>
    <xf numFmtId="0" fontId="37"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8" xfId="7" applyFont="1" applyBorder="1" applyAlignment="1">
      <alignment horizontal="center" vertical="center" wrapText="1"/>
    </xf>
    <xf numFmtId="2" fontId="13" fillId="0" borderId="10" xfId="7" applyNumberFormat="1" applyFont="1" applyBorder="1" applyAlignment="1">
      <alignment horizontal="center" vertical="center" wrapText="1"/>
    </xf>
    <xf numFmtId="2" fontId="13" fillId="0" borderId="11" xfId="7" applyNumberFormat="1" applyFont="1" applyBorder="1" applyAlignment="1">
      <alignment horizontal="center" vertical="center" wrapText="1"/>
    </xf>
    <xf numFmtId="2" fontId="13" fillId="0" borderId="39" xfId="7" applyNumberFormat="1" applyFont="1" applyBorder="1" applyAlignment="1">
      <alignment horizontal="center" vertical="center" wrapText="1"/>
    </xf>
    <xf numFmtId="2" fontId="13" fillId="0" borderId="9" xfId="7" applyNumberFormat="1" applyFont="1" applyBorder="1" applyAlignment="1">
      <alignment horizontal="center" vertical="center" wrapText="1"/>
    </xf>
    <xf numFmtId="2" fontId="13" fillId="0" borderId="0" xfId="7" applyNumberFormat="1" applyFont="1" applyBorder="1" applyAlignment="1">
      <alignment horizontal="center" vertical="center" wrapText="1"/>
    </xf>
    <xf numFmtId="2" fontId="13" fillId="0" borderId="41" xfId="7" applyNumberFormat="1" applyFont="1" applyBorder="1" applyAlignment="1">
      <alignment horizontal="center" vertical="center" wrapText="1"/>
    </xf>
    <xf numFmtId="2" fontId="13" fillId="0" borderId="40" xfId="7" applyNumberFormat="1" applyFont="1" applyBorder="1" applyAlignment="1">
      <alignment horizontal="center" vertical="center" wrapText="1"/>
    </xf>
    <xf numFmtId="2" fontId="13" fillId="0" borderId="8" xfId="7" applyNumberFormat="1" applyFont="1" applyBorder="1" applyAlignment="1">
      <alignment horizontal="center" vertical="center" wrapText="1"/>
    </xf>
    <xf numFmtId="2" fontId="13" fillId="0" borderId="38" xfId="7" applyNumberFormat="1" applyFont="1" applyBorder="1" applyAlignment="1">
      <alignment horizontal="center" vertical="center" wrapText="1"/>
    </xf>
    <xf numFmtId="164" fontId="20" fillId="0" borderId="1" xfId="0" applyNumberFormat="1" applyFont="1" applyBorder="1" applyAlignment="1">
      <alignment horizontal="center"/>
    </xf>
    <xf numFmtId="0" fontId="12" fillId="0" borderId="8" xfId="0" applyFont="1" applyBorder="1" applyAlignment="1">
      <alignment horizontal="center"/>
    </xf>
    <xf numFmtId="0" fontId="9" fillId="0" borderId="9"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64" fillId="0" borderId="12" xfId="10" applyFont="1" applyBorder="1" applyAlignment="1">
      <alignment horizontal="center" wrapText="1"/>
    </xf>
    <xf numFmtId="0" fontId="64" fillId="0" borderId="19" xfId="10" applyFont="1" applyFill="1" applyBorder="1" applyAlignment="1">
      <alignment horizontal="center" wrapText="1"/>
    </xf>
    <xf numFmtId="0" fontId="64" fillId="0" borderId="20" xfId="10" applyFont="1" applyFill="1" applyBorder="1" applyAlignment="1">
      <alignment horizontal="center" wrapText="1"/>
    </xf>
    <xf numFmtId="0" fontId="64" fillId="0" borderId="15" xfId="10" applyFont="1" applyFill="1" applyBorder="1" applyAlignment="1">
      <alignment horizontal="center" wrapText="1"/>
    </xf>
    <xf numFmtId="0" fontId="64" fillId="0" borderId="21" xfId="10" applyFont="1" applyFill="1" applyBorder="1" applyAlignment="1">
      <alignment horizontal="center" wrapText="1"/>
    </xf>
    <xf numFmtId="0" fontId="64" fillId="0" borderId="16" xfId="10" applyFont="1" applyFill="1" applyBorder="1" applyAlignment="1">
      <alignment horizontal="center" wrapText="1"/>
    </xf>
    <xf numFmtId="0" fontId="64" fillId="0" borderId="23" xfId="10" applyFont="1" applyFill="1" applyBorder="1" applyAlignment="1">
      <alignment horizontal="center" wrapText="1"/>
    </xf>
  </cellXfs>
  <cellStyles count="218">
    <cellStyle name="20% - Accent1" xfId="178" builtinId="30" customBuiltin="1"/>
    <cellStyle name="20% - Accent2" xfId="182" builtinId="34" customBuiltin="1"/>
    <cellStyle name="20% - Accent3" xfId="186" builtinId="38" customBuiltin="1"/>
    <cellStyle name="20% - Accent4" xfId="190" builtinId="42" customBuiltin="1"/>
    <cellStyle name="20% - Accent5" xfId="194" builtinId="46" customBuiltin="1"/>
    <cellStyle name="20% - Accent6" xfId="198" builtinId="50" customBuiltin="1"/>
    <cellStyle name="40% - Accent1" xfId="179" builtinId="31" customBuiltin="1"/>
    <cellStyle name="40% - Accent2" xfId="183" builtinId="35" customBuiltin="1"/>
    <cellStyle name="40% - Accent3" xfId="187" builtinId="39" customBuiltin="1"/>
    <cellStyle name="40% - Accent4" xfId="191" builtinId="43" customBuiltin="1"/>
    <cellStyle name="40% - Accent5" xfId="195" builtinId="47" customBuiltin="1"/>
    <cellStyle name="40% - Accent6" xfId="199" builtinId="51" customBuiltin="1"/>
    <cellStyle name="60% - Accent1" xfId="180" builtinId="32" customBuiltin="1"/>
    <cellStyle name="60% - Accent2" xfId="184" builtinId="36" customBuiltin="1"/>
    <cellStyle name="60% - Accent3" xfId="188" builtinId="40" customBuiltin="1"/>
    <cellStyle name="60% - Accent4" xfId="192" builtinId="44" customBuiltin="1"/>
    <cellStyle name="60% - Accent5" xfId="196" builtinId="48" customBuiltin="1"/>
    <cellStyle name="60% - Accent6" xfId="200" builtinId="52" customBuiltin="1"/>
    <cellStyle name="Accent1" xfId="177" builtinId="29" customBuiltin="1"/>
    <cellStyle name="Accent2" xfId="181" builtinId="33" customBuiltin="1"/>
    <cellStyle name="Accent3" xfId="185" builtinId="37" customBuiltin="1"/>
    <cellStyle name="Accent4" xfId="189" builtinId="41" customBuiltin="1"/>
    <cellStyle name="Accent5" xfId="193" builtinId="45" customBuiltin="1"/>
    <cellStyle name="Accent6" xfId="197" builtinId="49" customBuiltin="1"/>
    <cellStyle name="Bad" xfId="166" builtinId="27" customBuiltin="1"/>
    <cellStyle name="Calculation" xfId="170" builtinId="22" customBuiltin="1"/>
    <cellStyle name="Check Cell" xfId="172" builtinId="23" customBuiltin="1"/>
    <cellStyle name="Comma 2" xfId="2" xr:uid="{00000000-0005-0000-0000-00001B000000}"/>
    <cellStyle name="Comma 2 2" xfId="156" xr:uid="{00000000-0005-0000-0000-00001C000000}"/>
    <cellStyle name="Comma 2 3" xfId="201" xr:uid="{00000000-0005-0000-0000-00001D000000}"/>
    <cellStyle name="Comma 3" xfId="3" xr:uid="{00000000-0005-0000-0000-00001E000000}"/>
    <cellStyle name="Comma 3 2" xfId="4" xr:uid="{00000000-0005-0000-0000-00001F000000}"/>
    <cellStyle name="Comma 3 3" xfId="5" xr:uid="{00000000-0005-0000-0000-000020000000}"/>
    <cellStyle name="Comma 3 4" xfId="149" xr:uid="{00000000-0005-0000-0000-000021000000}"/>
    <cellStyle name="Comma 4" xfId="6" xr:uid="{00000000-0005-0000-0000-000022000000}"/>
    <cellStyle name="Comma 5" xfId="148" xr:uid="{00000000-0005-0000-0000-000023000000}"/>
    <cellStyle name="Comma 5 2" xfId="152" xr:uid="{00000000-0005-0000-0000-000024000000}"/>
    <cellStyle name="Comma 6" xfId="155" xr:uid="{00000000-0005-0000-0000-000025000000}"/>
    <cellStyle name="Comma 6 2" xfId="212" xr:uid="{00000000-0005-0000-0000-000026000000}"/>
    <cellStyle name="Comma 6 3" xfId="208" xr:uid="{00000000-0005-0000-0000-000027000000}"/>
    <cellStyle name="Explanatory Text" xfId="175" builtinId="53" customBuiltin="1"/>
    <cellStyle name="Good" xfId="165" builtinId="26" customBuiltin="1"/>
    <cellStyle name="Heading 1" xfId="161" builtinId="16" customBuiltin="1"/>
    <cellStyle name="Heading 2" xfId="162" builtinId="17" customBuiltin="1"/>
    <cellStyle name="Heading 3" xfId="163" builtinId="18" customBuiltin="1"/>
    <cellStyle name="Heading 4" xfId="164" builtinId="19" customBuiltin="1"/>
    <cellStyle name="Input" xfId="168" builtinId="20" customBuiltin="1"/>
    <cellStyle name="Linked Cell" xfId="171" builtinId="24" customBuiltin="1"/>
    <cellStyle name="Neutral" xfId="167" builtinId="28" customBuiltin="1"/>
    <cellStyle name="Normal" xfId="0" builtinId="0"/>
    <cellStyle name="Normal 10" xfId="7" xr:uid="{00000000-0005-0000-0000-000032000000}"/>
    <cellStyle name="Normal 10 2" xfId="8" xr:uid="{00000000-0005-0000-0000-000033000000}"/>
    <cellStyle name="Normal 11" xfId="9" xr:uid="{00000000-0005-0000-0000-000034000000}"/>
    <cellStyle name="Normal 12" xfId="1" xr:uid="{00000000-0005-0000-0000-000035000000}"/>
    <cellStyle name="Normal 13" xfId="150" xr:uid="{00000000-0005-0000-0000-000036000000}"/>
    <cellStyle name="Normal 13 2" xfId="153" xr:uid="{00000000-0005-0000-0000-000037000000}"/>
    <cellStyle name="Normal 14" xfId="151" xr:uid="{00000000-0005-0000-0000-000038000000}"/>
    <cellStyle name="Normal 15" xfId="154" xr:uid="{00000000-0005-0000-0000-000039000000}"/>
    <cellStyle name="Normal 15 2" xfId="211" xr:uid="{00000000-0005-0000-0000-00003A000000}"/>
    <cellStyle name="Normal 15 3" xfId="207" xr:uid="{00000000-0005-0000-0000-00003B000000}"/>
    <cellStyle name="Normal 16" xfId="158" xr:uid="{00000000-0005-0000-0000-00003C000000}"/>
    <cellStyle name="Normal 16 2" xfId="213" xr:uid="{00000000-0005-0000-0000-00003D000000}"/>
    <cellStyle name="Normal 16 3" xfId="209" xr:uid="{00000000-0005-0000-0000-00003E000000}"/>
    <cellStyle name="Normal 17" xfId="159" xr:uid="{00000000-0005-0000-0000-00003F000000}"/>
    <cellStyle name="Normal 17 2" xfId="214" xr:uid="{00000000-0005-0000-0000-000040000000}"/>
    <cellStyle name="Normal 17 3" xfId="210" xr:uid="{00000000-0005-0000-0000-000041000000}"/>
    <cellStyle name="Normal 18" xfId="215" xr:uid="{00000000-0005-0000-0000-000042000000}"/>
    <cellStyle name="Normal 19" xfId="216" xr:uid="{00000000-0005-0000-0000-000043000000}"/>
    <cellStyle name="Normal 2" xfId="10" xr:uid="{00000000-0005-0000-0000-000044000000}"/>
    <cellStyle name="Normal 2 2" xfId="11" xr:uid="{00000000-0005-0000-0000-000045000000}"/>
    <cellStyle name="Normal 2 2 2" xfId="12" xr:uid="{00000000-0005-0000-0000-000046000000}"/>
    <cellStyle name="Normal 2 2 2 2" xfId="13" xr:uid="{00000000-0005-0000-0000-000047000000}"/>
    <cellStyle name="Normal 2 2 2 2 2" xfId="14" xr:uid="{00000000-0005-0000-0000-000048000000}"/>
    <cellStyle name="Normal 2 2 2 2 2 2" xfId="15" xr:uid="{00000000-0005-0000-0000-000049000000}"/>
    <cellStyle name="Normal 2 2 2 2 2 2 2" xfId="16" xr:uid="{00000000-0005-0000-0000-00004A000000}"/>
    <cellStyle name="Normal 2 2 2 2 2 2 2 2" xfId="17" xr:uid="{00000000-0005-0000-0000-00004B000000}"/>
    <cellStyle name="Normal 2 2 2 2 2 2 3" xfId="18" xr:uid="{00000000-0005-0000-0000-00004C000000}"/>
    <cellStyle name="Normal 2 2 2 2 2 3" xfId="19" xr:uid="{00000000-0005-0000-0000-00004D000000}"/>
    <cellStyle name="Normal 2 2 2 2 2 3 2" xfId="20" xr:uid="{00000000-0005-0000-0000-00004E000000}"/>
    <cellStyle name="Normal 2 2 2 2 3" xfId="21" xr:uid="{00000000-0005-0000-0000-00004F000000}"/>
    <cellStyle name="Normal 2 2 2 2 4" xfId="22" xr:uid="{00000000-0005-0000-0000-000050000000}"/>
    <cellStyle name="Normal 2 2 2 2 4 2" xfId="23" xr:uid="{00000000-0005-0000-0000-000051000000}"/>
    <cellStyle name="Normal 2 2 2 2 5" xfId="24" xr:uid="{00000000-0005-0000-0000-000052000000}"/>
    <cellStyle name="Normal 2 2 2 3" xfId="25" xr:uid="{00000000-0005-0000-0000-000053000000}"/>
    <cellStyle name="Normal 2 2 2 3 2" xfId="26" xr:uid="{00000000-0005-0000-0000-000054000000}"/>
    <cellStyle name="Normal 2 2 2 3 2 2" xfId="27" xr:uid="{00000000-0005-0000-0000-000055000000}"/>
    <cellStyle name="Normal 2 2 2 3 2 2 2" xfId="28" xr:uid="{00000000-0005-0000-0000-000056000000}"/>
    <cellStyle name="Normal 2 2 2 3 2 3" xfId="29" xr:uid="{00000000-0005-0000-0000-000057000000}"/>
    <cellStyle name="Normal 2 2 2 3 3" xfId="30" xr:uid="{00000000-0005-0000-0000-000058000000}"/>
    <cellStyle name="Normal 2 2 2 3 3 2" xfId="31" xr:uid="{00000000-0005-0000-0000-000059000000}"/>
    <cellStyle name="Normal 2 2 2 4" xfId="32" xr:uid="{00000000-0005-0000-0000-00005A000000}"/>
    <cellStyle name="Normal 2 2 2 4 2" xfId="33" xr:uid="{00000000-0005-0000-0000-00005B000000}"/>
    <cellStyle name="Normal 2 2 2 5" xfId="34" xr:uid="{00000000-0005-0000-0000-00005C000000}"/>
    <cellStyle name="Normal 2 2 3" xfId="35" xr:uid="{00000000-0005-0000-0000-00005D000000}"/>
    <cellStyle name="Normal 2 2 4" xfId="36" xr:uid="{00000000-0005-0000-0000-00005E000000}"/>
    <cellStyle name="Normal 2 2 4 2" xfId="37" xr:uid="{00000000-0005-0000-0000-00005F000000}"/>
    <cellStyle name="Normal 2 2 4 2 2" xfId="38" xr:uid="{00000000-0005-0000-0000-000060000000}"/>
    <cellStyle name="Normal 2 2 4 2 2 2" xfId="39" xr:uid="{00000000-0005-0000-0000-000061000000}"/>
    <cellStyle name="Normal 2 2 4 2 3" xfId="40" xr:uid="{00000000-0005-0000-0000-000062000000}"/>
    <cellStyle name="Normal 2 2 4 3" xfId="41" xr:uid="{00000000-0005-0000-0000-000063000000}"/>
    <cellStyle name="Normal 2 2 4 3 2" xfId="42" xr:uid="{00000000-0005-0000-0000-000064000000}"/>
    <cellStyle name="Normal 2 2 5" xfId="43" xr:uid="{00000000-0005-0000-0000-000065000000}"/>
    <cellStyle name="Normal 2 2 6" xfId="44" xr:uid="{00000000-0005-0000-0000-000066000000}"/>
    <cellStyle name="Normal 2 2 6 2" xfId="45" xr:uid="{00000000-0005-0000-0000-000067000000}"/>
    <cellStyle name="Normal 2 2 7" xfId="46" xr:uid="{00000000-0005-0000-0000-000068000000}"/>
    <cellStyle name="Normal 2 2 8" xfId="47" xr:uid="{00000000-0005-0000-0000-000069000000}"/>
    <cellStyle name="Normal 2 2 9" xfId="202" xr:uid="{00000000-0005-0000-0000-00006A000000}"/>
    <cellStyle name="Normal 2 3" xfId="48" xr:uid="{00000000-0005-0000-0000-00006B000000}"/>
    <cellStyle name="Normal 2 3 2" xfId="49" xr:uid="{00000000-0005-0000-0000-00006C000000}"/>
    <cellStyle name="Normal 2 3 2 2" xfId="50" xr:uid="{00000000-0005-0000-0000-00006D000000}"/>
    <cellStyle name="Normal 2 3 2 2 2" xfId="51" xr:uid="{00000000-0005-0000-0000-00006E000000}"/>
    <cellStyle name="Normal 2 3 2 2 2 2" xfId="52" xr:uid="{00000000-0005-0000-0000-00006F000000}"/>
    <cellStyle name="Normal 2 3 2 2 2 2 2" xfId="53" xr:uid="{00000000-0005-0000-0000-000070000000}"/>
    <cellStyle name="Normal 2 3 2 2 2 3" xfId="54" xr:uid="{00000000-0005-0000-0000-000071000000}"/>
    <cellStyle name="Normal 2 3 2 2 3" xfId="55" xr:uid="{00000000-0005-0000-0000-000072000000}"/>
    <cellStyle name="Normal 2 3 2 2 3 2" xfId="56" xr:uid="{00000000-0005-0000-0000-000073000000}"/>
    <cellStyle name="Normal 2 3 2 3" xfId="57" xr:uid="{00000000-0005-0000-0000-000074000000}"/>
    <cellStyle name="Normal 2 3 2 4" xfId="58" xr:uid="{00000000-0005-0000-0000-000075000000}"/>
    <cellStyle name="Normal 2 3 2 4 2" xfId="59" xr:uid="{00000000-0005-0000-0000-000076000000}"/>
    <cellStyle name="Normal 2 3 2 5" xfId="60" xr:uid="{00000000-0005-0000-0000-000077000000}"/>
    <cellStyle name="Normal 2 3 3" xfId="61" xr:uid="{00000000-0005-0000-0000-000078000000}"/>
    <cellStyle name="Normal 2 3 3 2" xfId="62" xr:uid="{00000000-0005-0000-0000-000079000000}"/>
    <cellStyle name="Normal 2 3 3 2 2" xfId="63" xr:uid="{00000000-0005-0000-0000-00007A000000}"/>
    <cellStyle name="Normal 2 3 3 2 2 2" xfId="64" xr:uid="{00000000-0005-0000-0000-00007B000000}"/>
    <cellStyle name="Normal 2 3 3 2 3" xfId="65" xr:uid="{00000000-0005-0000-0000-00007C000000}"/>
    <cellStyle name="Normal 2 3 3 3" xfId="66" xr:uid="{00000000-0005-0000-0000-00007D000000}"/>
    <cellStyle name="Normal 2 3 3 3 2" xfId="67" xr:uid="{00000000-0005-0000-0000-00007E000000}"/>
    <cellStyle name="Normal 2 3 4" xfId="68" xr:uid="{00000000-0005-0000-0000-00007F000000}"/>
    <cellStyle name="Normal 2 3 4 2" xfId="69" xr:uid="{00000000-0005-0000-0000-000080000000}"/>
    <cellStyle name="Normal 2 3 5" xfId="70" xr:uid="{00000000-0005-0000-0000-000081000000}"/>
    <cellStyle name="Normal 2 3 6" xfId="203" xr:uid="{00000000-0005-0000-0000-000082000000}"/>
    <cellStyle name="Normal 2 4" xfId="71" xr:uid="{00000000-0005-0000-0000-000083000000}"/>
    <cellStyle name="Normal 2 4 2" xfId="72" xr:uid="{00000000-0005-0000-0000-000084000000}"/>
    <cellStyle name="Normal 2 4 2 2" xfId="73" xr:uid="{00000000-0005-0000-0000-000085000000}"/>
    <cellStyle name="Normal 2 4 2 2 2" xfId="74" xr:uid="{00000000-0005-0000-0000-000086000000}"/>
    <cellStyle name="Normal 2 4 2 3" xfId="75" xr:uid="{00000000-0005-0000-0000-000087000000}"/>
    <cellStyle name="Normal 2 4 3" xfId="76" xr:uid="{00000000-0005-0000-0000-000088000000}"/>
    <cellStyle name="Normal 2 4 3 2" xfId="77" xr:uid="{00000000-0005-0000-0000-000089000000}"/>
    <cellStyle name="Normal 2 5" xfId="78" xr:uid="{00000000-0005-0000-0000-00008A000000}"/>
    <cellStyle name="Normal 2 6" xfId="79" xr:uid="{00000000-0005-0000-0000-00008B000000}"/>
    <cellStyle name="Normal 2 6 2" xfId="80" xr:uid="{00000000-0005-0000-0000-00008C000000}"/>
    <cellStyle name="Normal 2 7" xfId="81" xr:uid="{00000000-0005-0000-0000-00008D000000}"/>
    <cellStyle name="Normal 2 8" xfId="82" xr:uid="{00000000-0005-0000-0000-00008E000000}"/>
    <cellStyle name="Normal 2 9" xfId="157" xr:uid="{00000000-0005-0000-0000-00008F000000}"/>
    <cellStyle name="Normal 3" xfId="83" xr:uid="{00000000-0005-0000-0000-000090000000}"/>
    <cellStyle name="Normal 3 2" xfId="84" xr:uid="{00000000-0005-0000-0000-000091000000}"/>
    <cellStyle name="Normal 3 2 2" xfId="217" xr:uid="{00000000-0005-0000-0000-000092000000}"/>
    <cellStyle name="Normal 3 3" xfId="85" xr:uid="{00000000-0005-0000-0000-000093000000}"/>
    <cellStyle name="Normal 3 4" xfId="86" xr:uid="{00000000-0005-0000-0000-000094000000}"/>
    <cellStyle name="Normal 3 5" xfId="87" xr:uid="{00000000-0005-0000-0000-000095000000}"/>
    <cellStyle name="Normal 3 6" xfId="88" xr:uid="{00000000-0005-0000-0000-000096000000}"/>
    <cellStyle name="Normal 3 7" xfId="89" xr:uid="{00000000-0005-0000-0000-000097000000}"/>
    <cellStyle name="Normal 3 8" xfId="90" xr:uid="{00000000-0005-0000-0000-000098000000}"/>
    <cellStyle name="Normal 4" xfId="91" xr:uid="{00000000-0005-0000-0000-000099000000}"/>
    <cellStyle name="Normal 4 2" xfId="92" xr:uid="{00000000-0005-0000-0000-00009A000000}"/>
    <cellStyle name="Normal 4 3" xfId="93" xr:uid="{00000000-0005-0000-0000-00009B000000}"/>
    <cellStyle name="Normal 4 4" xfId="94" xr:uid="{00000000-0005-0000-0000-00009C000000}"/>
    <cellStyle name="Normal 4 5" xfId="95" xr:uid="{00000000-0005-0000-0000-00009D000000}"/>
    <cellStyle name="Normal 4 6" xfId="96" xr:uid="{00000000-0005-0000-0000-00009E000000}"/>
    <cellStyle name="Normal 4 7" xfId="97" xr:uid="{00000000-0005-0000-0000-00009F000000}"/>
    <cellStyle name="Normal 4 8" xfId="98" xr:uid="{00000000-0005-0000-0000-0000A0000000}"/>
    <cellStyle name="Normal 5" xfId="99" xr:uid="{00000000-0005-0000-0000-0000A1000000}"/>
    <cellStyle name="Normal 5 2" xfId="100" xr:uid="{00000000-0005-0000-0000-0000A2000000}"/>
    <cellStyle name="Normal 5 2 2" xfId="101" xr:uid="{00000000-0005-0000-0000-0000A3000000}"/>
    <cellStyle name="Normal 5 3" xfId="102" xr:uid="{00000000-0005-0000-0000-0000A4000000}"/>
    <cellStyle name="Normal 5 3 2" xfId="103" xr:uid="{00000000-0005-0000-0000-0000A5000000}"/>
    <cellStyle name="Normal 5 4" xfId="104" xr:uid="{00000000-0005-0000-0000-0000A6000000}"/>
    <cellStyle name="Normal 5 5" xfId="105" xr:uid="{00000000-0005-0000-0000-0000A7000000}"/>
    <cellStyle name="Normal 5 6" xfId="106" xr:uid="{00000000-0005-0000-0000-0000A8000000}"/>
    <cellStyle name="Normal 5 7" xfId="107" xr:uid="{00000000-0005-0000-0000-0000A9000000}"/>
    <cellStyle name="Normal 5 8" xfId="108" xr:uid="{00000000-0005-0000-0000-0000AA000000}"/>
    <cellStyle name="Normal 5 9" xfId="204" xr:uid="{00000000-0005-0000-0000-0000AB000000}"/>
    <cellStyle name="Normal 6" xfId="109" xr:uid="{00000000-0005-0000-0000-0000AC000000}"/>
    <cellStyle name="Normal 6 2" xfId="110" xr:uid="{00000000-0005-0000-0000-0000AD000000}"/>
    <cellStyle name="Normal 6 2 2" xfId="111" xr:uid="{00000000-0005-0000-0000-0000AE000000}"/>
    <cellStyle name="Normal 6 2 2 2" xfId="112" xr:uid="{00000000-0005-0000-0000-0000AF000000}"/>
    <cellStyle name="Normal 6 2 2 2 2" xfId="113" xr:uid="{00000000-0005-0000-0000-0000B0000000}"/>
    <cellStyle name="Normal 6 2 2 2 2 2" xfId="114" xr:uid="{00000000-0005-0000-0000-0000B1000000}"/>
    <cellStyle name="Normal 6 2 2 2 3" xfId="115" xr:uid="{00000000-0005-0000-0000-0000B2000000}"/>
    <cellStyle name="Normal 6 2 2 3" xfId="116" xr:uid="{00000000-0005-0000-0000-0000B3000000}"/>
    <cellStyle name="Normal 6 2 2 3 2" xfId="117" xr:uid="{00000000-0005-0000-0000-0000B4000000}"/>
    <cellStyle name="Normal 6 2 3" xfId="118" xr:uid="{00000000-0005-0000-0000-0000B5000000}"/>
    <cellStyle name="Normal 6 2 4" xfId="119" xr:uid="{00000000-0005-0000-0000-0000B6000000}"/>
    <cellStyle name="Normal 6 2 4 2" xfId="120" xr:uid="{00000000-0005-0000-0000-0000B7000000}"/>
    <cellStyle name="Normal 6 2 5" xfId="121" xr:uid="{00000000-0005-0000-0000-0000B8000000}"/>
    <cellStyle name="Normal 6 3" xfId="122" xr:uid="{00000000-0005-0000-0000-0000B9000000}"/>
    <cellStyle name="Normal 6 3 2" xfId="123" xr:uid="{00000000-0005-0000-0000-0000BA000000}"/>
    <cellStyle name="Normal 6 3 2 2" xfId="124" xr:uid="{00000000-0005-0000-0000-0000BB000000}"/>
    <cellStyle name="Normal 6 3 2 2 2" xfId="125" xr:uid="{00000000-0005-0000-0000-0000BC000000}"/>
    <cellStyle name="Normal 6 3 2 3" xfId="126" xr:uid="{00000000-0005-0000-0000-0000BD000000}"/>
    <cellStyle name="Normal 6 3 3" xfId="127" xr:uid="{00000000-0005-0000-0000-0000BE000000}"/>
    <cellStyle name="Normal 6 3 3 2" xfId="128" xr:uid="{00000000-0005-0000-0000-0000BF000000}"/>
    <cellStyle name="Normal 6 4" xfId="129" xr:uid="{00000000-0005-0000-0000-0000C0000000}"/>
    <cellStyle name="Normal 6 4 2" xfId="130" xr:uid="{00000000-0005-0000-0000-0000C1000000}"/>
    <cellStyle name="Normal 6 5" xfId="131" xr:uid="{00000000-0005-0000-0000-0000C2000000}"/>
    <cellStyle name="Normal 6 6" xfId="132" xr:uid="{00000000-0005-0000-0000-0000C3000000}"/>
    <cellStyle name="Normal 7" xfId="133" xr:uid="{00000000-0005-0000-0000-0000C4000000}"/>
    <cellStyle name="Normal 7 2" xfId="134" xr:uid="{00000000-0005-0000-0000-0000C5000000}"/>
    <cellStyle name="Normal 7 3" xfId="135" xr:uid="{00000000-0005-0000-0000-0000C6000000}"/>
    <cellStyle name="Normal 7 4" xfId="136" xr:uid="{00000000-0005-0000-0000-0000C7000000}"/>
    <cellStyle name="Normal 7 5" xfId="137" xr:uid="{00000000-0005-0000-0000-0000C8000000}"/>
    <cellStyle name="Normal 8" xfId="138" xr:uid="{00000000-0005-0000-0000-0000C9000000}"/>
    <cellStyle name="Normal 8 2" xfId="139" xr:uid="{00000000-0005-0000-0000-0000CA000000}"/>
    <cellStyle name="Normal 8 2 2" xfId="140" xr:uid="{00000000-0005-0000-0000-0000CB000000}"/>
    <cellStyle name="Normal 8 2 2 2" xfId="141" xr:uid="{00000000-0005-0000-0000-0000CC000000}"/>
    <cellStyle name="Normal 8 2 3" xfId="142" xr:uid="{00000000-0005-0000-0000-0000CD000000}"/>
    <cellStyle name="Normal 8 3" xfId="143" xr:uid="{00000000-0005-0000-0000-0000CE000000}"/>
    <cellStyle name="Normal 8 3 2" xfId="144" xr:uid="{00000000-0005-0000-0000-0000CF000000}"/>
    <cellStyle name="Normal 9" xfId="145" xr:uid="{00000000-0005-0000-0000-0000D0000000}"/>
    <cellStyle name="Normal 9 2" xfId="146" xr:uid="{00000000-0005-0000-0000-0000D1000000}"/>
    <cellStyle name="Normal 9 3" xfId="147" xr:uid="{00000000-0005-0000-0000-0000D2000000}"/>
    <cellStyle name="Note" xfId="174" builtinId="10" customBuiltin="1"/>
    <cellStyle name="Output" xfId="169" builtinId="21" customBuiltin="1"/>
    <cellStyle name="Parasts 2" xfId="205" xr:uid="{00000000-0005-0000-0000-0000D5000000}"/>
    <cellStyle name="Parasts 3" xfId="206" xr:uid="{00000000-0005-0000-0000-0000D6000000}"/>
    <cellStyle name="Title" xfId="160" builtinId="15" customBuiltin="1"/>
    <cellStyle name="Total" xfId="176" builtinId="25" customBuiltin="1"/>
    <cellStyle name="Warning Text" xfId="17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71"/>
  <sheetViews>
    <sheetView tabSelected="1" zoomScaleNormal="100" workbookViewId="0">
      <selection activeCell="C33" sqref="C33"/>
    </sheetView>
  </sheetViews>
  <sheetFormatPr defaultRowHeight="15" x14ac:dyDescent="0.25"/>
  <cols>
    <col min="1" max="1" width="4.28515625" customWidth="1"/>
    <col min="2" max="2" width="30.140625" customWidth="1"/>
    <col min="3" max="3" width="13.140625" customWidth="1"/>
    <col min="4" max="4" width="23.42578125" customWidth="1"/>
    <col min="5" max="5" width="13.28515625" customWidth="1"/>
    <col min="6" max="6" width="27.28515625" customWidth="1"/>
    <col min="7" max="7" width="11.5703125" customWidth="1"/>
    <col min="8" max="8" width="24.42578125" customWidth="1"/>
    <col min="17" max="18" width="8.85546875" style="47"/>
    <col min="21" max="21" width="10.140625" customWidth="1"/>
  </cols>
  <sheetData>
    <row r="2" spans="1:21" x14ac:dyDescent="0.25">
      <c r="B2" s="2" t="s">
        <v>309</v>
      </c>
    </row>
    <row r="3" spans="1:21" x14ac:dyDescent="0.25">
      <c r="B3" s="1" t="s">
        <v>397</v>
      </c>
    </row>
    <row r="5" spans="1:21" ht="15.75" x14ac:dyDescent="0.25">
      <c r="A5" s="3" t="s">
        <v>31</v>
      </c>
    </row>
    <row r="7" spans="1:21" ht="76.5" x14ac:dyDescent="0.25">
      <c r="A7" s="523" t="s">
        <v>0</v>
      </c>
      <c r="B7" s="523" t="s">
        <v>1</v>
      </c>
      <c r="C7" s="523" t="s">
        <v>24</v>
      </c>
      <c r="D7" s="523"/>
      <c r="E7" s="523"/>
      <c r="F7" s="189" t="s">
        <v>3</v>
      </c>
      <c r="G7" s="61" t="s">
        <v>4</v>
      </c>
      <c r="H7" s="61" t="s">
        <v>25</v>
      </c>
      <c r="I7" s="61" t="s">
        <v>6</v>
      </c>
      <c r="J7" s="523" t="s">
        <v>26</v>
      </c>
      <c r="K7" s="523"/>
      <c r="L7" s="523" t="s">
        <v>8</v>
      </c>
      <c r="M7" s="523"/>
      <c r="N7" s="523" t="s">
        <v>9</v>
      </c>
      <c r="O7" s="523"/>
      <c r="P7" s="190" t="s">
        <v>10</v>
      </c>
      <c r="Q7" s="84" t="s">
        <v>106</v>
      </c>
      <c r="R7" s="84" t="s">
        <v>70</v>
      </c>
      <c r="S7" s="521" t="s">
        <v>11</v>
      </c>
      <c r="T7" s="521"/>
      <c r="U7" s="522" t="s">
        <v>12</v>
      </c>
    </row>
    <row r="8" spans="1:21" ht="25.5" x14ac:dyDescent="0.25">
      <c r="A8" s="523"/>
      <c r="B8" s="523"/>
      <c r="C8" s="5" t="s">
        <v>13</v>
      </c>
      <c r="D8" s="189" t="s">
        <v>14</v>
      </c>
      <c r="E8" s="189" t="s">
        <v>15</v>
      </c>
      <c r="F8" s="189" t="s">
        <v>27</v>
      </c>
      <c r="G8" s="189" t="s">
        <v>15</v>
      </c>
      <c r="H8" s="5" t="s">
        <v>17</v>
      </c>
      <c r="I8" s="189" t="s">
        <v>18</v>
      </c>
      <c r="J8" s="5" t="s">
        <v>19</v>
      </c>
      <c r="K8" s="189" t="s">
        <v>15</v>
      </c>
      <c r="L8" s="5" t="s">
        <v>20</v>
      </c>
      <c r="M8" s="63" t="s">
        <v>15</v>
      </c>
      <c r="N8" s="6" t="s">
        <v>21</v>
      </c>
      <c r="O8" s="63" t="s">
        <v>15</v>
      </c>
      <c r="P8" s="190" t="s">
        <v>22</v>
      </c>
      <c r="Q8" s="84" t="s">
        <v>132</v>
      </c>
      <c r="R8" s="84" t="s">
        <v>133</v>
      </c>
      <c r="S8" s="5" t="s">
        <v>20</v>
      </c>
      <c r="T8" s="190" t="s">
        <v>15</v>
      </c>
      <c r="U8" s="522"/>
    </row>
    <row r="9" spans="1:21" x14ac:dyDescent="0.25">
      <c r="A9" s="4"/>
      <c r="B9" s="4"/>
      <c r="C9" s="4"/>
      <c r="D9" s="4"/>
      <c r="E9" s="4"/>
      <c r="F9" s="4"/>
      <c r="G9" s="4"/>
      <c r="H9" s="4"/>
      <c r="I9" s="4"/>
      <c r="J9" s="4"/>
      <c r="K9" s="4"/>
      <c r="L9" s="4"/>
      <c r="M9" s="7"/>
      <c r="N9" s="7"/>
      <c r="O9" s="7"/>
      <c r="P9" s="4"/>
      <c r="Q9" s="60"/>
      <c r="R9" s="60"/>
      <c r="S9" s="4"/>
      <c r="T9" s="4"/>
      <c r="U9" s="8"/>
    </row>
    <row r="10" spans="1:21" x14ac:dyDescent="0.25">
      <c r="A10" s="67" t="s">
        <v>127</v>
      </c>
    </row>
    <row r="11" spans="1:21" x14ac:dyDescent="0.25">
      <c r="A11" s="70">
        <v>1</v>
      </c>
      <c r="B11" s="135" t="s">
        <v>138</v>
      </c>
      <c r="C11" s="136">
        <v>11.98</v>
      </c>
      <c r="D11" s="136">
        <v>100</v>
      </c>
      <c r="E11" s="136">
        <v>10</v>
      </c>
      <c r="F11" s="136">
        <v>9</v>
      </c>
      <c r="G11" s="136">
        <v>6</v>
      </c>
      <c r="H11" s="136">
        <v>145</v>
      </c>
      <c r="I11" s="136">
        <v>211</v>
      </c>
      <c r="J11" s="232">
        <v>743.1</v>
      </c>
      <c r="K11" s="136">
        <v>9</v>
      </c>
      <c r="L11" s="231">
        <v>9.65</v>
      </c>
      <c r="M11" s="136">
        <v>3</v>
      </c>
      <c r="N11" s="136">
        <v>30.1</v>
      </c>
      <c r="O11" s="136">
        <v>3</v>
      </c>
      <c r="P11" s="228">
        <v>259</v>
      </c>
      <c r="Q11" s="136" t="s">
        <v>390</v>
      </c>
      <c r="R11" s="136" t="s">
        <v>214</v>
      </c>
      <c r="S11" s="231">
        <v>60.81</v>
      </c>
      <c r="T11" s="136">
        <v>2</v>
      </c>
      <c r="U11" s="137">
        <f>SUM(E11+F11+K11+M11+O11+T11)</f>
        <v>36</v>
      </c>
    </row>
    <row r="12" spans="1:21" s="210" customFormat="1" x14ac:dyDescent="0.25">
      <c r="A12" s="77">
        <v>2</v>
      </c>
      <c r="B12" s="9" t="s">
        <v>660</v>
      </c>
      <c r="C12" s="106">
        <v>11.14</v>
      </c>
      <c r="D12" s="107">
        <f>(C12*D11)/C11</f>
        <v>92.988313856427382</v>
      </c>
      <c r="E12" s="108">
        <v>8</v>
      </c>
      <c r="F12" s="108">
        <v>9</v>
      </c>
      <c r="G12" s="108">
        <v>8</v>
      </c>
      <c r="H12" s="108">
        <v>144</v>
      </c>
      <c r="I12" s="108">
        <v>211</v>
      </c>
      <c r="J12" s="107">
        <v>732.7</v>
      </c>
      <c r="K12" s="108">
        <v>9</v>
      </c>
      <c r="L12" s="109">
        <v>9.86</v>
      </c>
      <c r="M12" s="108">
        <v>3</v>
      </c>
      <c r="N12" s="108">
        <v>30.7</v>
      </c>
      <c r="O12" s="108">
        <v>3</v>
      </c>
      <c r="P12" s="108">
        <v>241</v>
      </c>
      <c r="Q12" s="108" t="s">
        <v>390</v>
      </c>
      <c r="R12" s="108" t="s">
        <v>214</v>
      </c>
      <c r="S12" s="109">
        <v>60.99</v>
      </c>
      <c r="T12" s="108">
        <v>3</v>
      </c>
      <c r="U12" s="86">
        <f t="shared" ref="U12:U14" si="0">SUM(E12+F12+K12+M12+O12+T12)</f>
        <v>35</v>
      </c>
    </row>
    <row r="13" spans="1:21" s="210" customFormat="1" x14ac:dyDescent="0.25">
      <c r="A13" s="77">
        <v>3</v>
      </c>
      <c r="B13" s="9" t="s">
        <v>389</v>
      </c>
      <c r="C13" s="108">
        <v>12.12</v>
      </c>
      <c r="D13" s="107">
        <f t="shared" ref="D13:D14" si="1">(C13*D12)/C12</f>
        <v>101.16861435726209</v>
      </c>
      <c r="E13" s="108">
        <v>10</v>
      </c>
      <c r="F13" s="108">
        <v>9</v>
      </c>
      <c r="G13" s="108">
        <v>6</v>
      </c>
      <c r="H13" s="108">
        <v>150</v>
      </c>
      <c r="I13" s="108">
        <v>211</v>
      </c>
      <c r="J13" s="107">
        <v>738.2</v>
      </c>
      <c r="K13" s="108">
        <v>9</v>
      </c>
      <c r="L13" s="109">
        <v>9.68</v>
      </c>
      <c r="M13" s="108">
        <v>3</v>
      </c>
      <c r="N13" s="109">
        <v>30</v>
      </c>
      <c r="O13" s="108">
        <v>3</v>
      </c>
      <c r="P13" s="108">
        <v>153</v>
      </c>
      <c r="Q13" s="108" t="s">
        <v>390</v>
      </c>
      <c r="R13" s="108" t="s">
        <v>214</v>
      </c>
      <c r="S13" s="109">
        <v>61.27</v>
      </c>
      <c r="T13" s="108">
        <v>3</v>
      </c>
      <c r="U13" s="86">
        <f t="shared" si="0"/>
        <v>37</v>
      </c>
    </row>
    <row r="14" spans="1:21" s="210" customFormat="1" x14ac:dyDescent="0.25">
      <c r="A14" s="77">
        <v>4</v>
      </c>
      <c r="B14" s="9" t="s">
        <v>212</v>
      </c>
      <c r="C14" s="108">
        <v>11.3</v>
      </c>
      <c r="D14" s="107">
        <f t="shared" si="1"/>
        <v>94.323873121869781</v>
      </c>
      <c r="E14" s="108">
        <v>8</v>
      </c>
      <c r="F14" s="108">
        <v>9</v>
      </c>
      <c r="G14" s="108">
        <v>5</v>
      </c>
      <c r="H14" s="108">
        <v>141</v>
      </c>
      <c r="I14" s="108">
        <v>211</v>
      </c>
      <c r="J14" s="107">
        <v>729.6</v>
      </c>
      <c r="K14" s="108">
        <v>9</v>
      </c>
      <c r="L14" s="109">
        <v>9.51</v>
      </c>
      <c r="M14" s="108">
        <v>3</v>
      </c>
      <c r="N14" s="109">
        <v>31.2</v>
      </c>
      <c r="O14" s="108">
        <v>3</v>
      </c>
      <c r="P14" s="108">
        <v>176</v>
      </c>
      <c r="Q14" s="108" t="s">
        <v>390</v>
      </c>
      <c r="R14" s="108" t="s">
        <v>214</v>
      </c>
      <c r="S14" s="109">
        <v>60.36</v>
      </c>
      <c r="T14" s="108">
        <v>2</v>
      </c>
      <c r="U14" s="86">
        <f t="shared" si="0"/>
        <v>34</v>
      </c>
    </row>
    <row r="16" spans="1:21" x14ac:dyDescent="0.25">
      <c r="A16" s="67" t="s">
        <v>128</v>
      </c>
    </row>
    <row r="17" spans="1:21" x14ac:dyDescent="0.25">
      <c r="A17" s="70">
        <v>1</v>
      </c>
      <c r="B17" s="135" t="s">
        <v>138</v>
      </c>
      <c r="C17" s="138">
        <v>8.77</v>
      </c>
      <c r="D17" s="136">
        <v>100</v>
      </c>
      <c r="E17" s="136">
        <v>10</v>
      </c>
      <c r="F17" s="136">
        <v>8</v>
      </c>
      <c r="G17" s="136">
        <v>8</v>
      </c>
      <c r="H17" s="136">
        <v>134</v>
      </c>
      <c r="I17" s="136">
        <v>204</v>
      </c>
      <c r="J17" s="232">
        <v>778.2</v>
      </c>
      <c r="K17" s="136">
        <v>9</v>
      </c>
      <c r="L17" s="231">
        <v>8.65</v>
      </c>
      <c r="M17" s="136">
        <v>2</v>
      </c>
      <c r="N17" s="136">
        <v>29.2</v>
      </c>
      <c r="O17" s="136">
        <v>3</v>
      </c>
      <c r="P17" s="228">
        <v>393</v>
      </c>
      <c r="Q17" s="136" t="s">
        <v>398</v>
      </c>
      <c r="R17" s="136" t="s">
        <v>400</v>
      </c>
      <c r="S17" s="231">
        <v>62.87</v>
      </c>
      <c r="T17" s="136">
        <v>4</v>
      </c>
      <c r="U17" s="137">
        <f>SUM(E17+F17+K17+M17+O17+T17)</f>
        <v>36</v>
      </c>
    </row>
    <row r="18" spans="1:21" s="210" customFormat="1" x14ac:dyDescent="0.25">
      <c r="A18" s="77">
        <v>2</v>
      </c>
      <c r="B18" s="9" t="s">
        <v>660</v>
      </c>
      <c r="C18" s="106">
        <v>9.9</v>
      </c>
      <c r="D18" s="107">
        <f>(C18*D17)/C17</f>
        <v>112.88483466362601</v>
      </c>
      <c r="E18" s="108">
        <v>12</v>
      </c>
      <c r="F18" s="108">
        <v>9</v>
      </c>
      <c r="G18" s="108">
        <v>9</v>
      </c>
      <c r="H18" s="108">
        <v>131</v>
      </c>
      <c r="I18" s="108">
        <v>204</v>
      </c>
      <c r="J18" s="107">
        <v>774.3</v>
      </c>
      <c r="K18" s="108">
        <v>9</v>
      </c>
      <c r="L18" s="109">
        <v>9.1</v>
      </c>
      <c r="M18" s="108">
        <v>3</v>
      </c>
      <c r="N18" s="109">
        <v>32.200000000000003</v>
      </c>
      <c r="O18" s="108">
        <v>4</v>
      </c>
      <c r="P18" s="108">
        <v>396</v>
      </c>
      <c r="Q18" s="108" t="s">
        <v>398</v>
      </c>
      <c r="R18" s="108" t="s">
        <v>400</v>
      </c>
      <c r="S18" s="109">
        <v>62.23</v>
      </c>
      <c r="T18" s="108">
        <v>4</v>
      </c>
      <c r="U18" s="86">
        <f t="shared" ref="U18:U20" si="2">SUM(E18+F18+K18+M18+O18+T18)</f>
        <v>41</v>
      </c>
    </row>
    <row r="19" spans="1:21" s="210" customFormat="1" x14ac:dyDescent="0.25">
      <c r="A19" s="77">
        <v>3</v>
      </c>
      <c r="B19" s="9" t="s">
        <v>389</v>
      </c>
      <c r="C19" s="106">
        <v>9.58</v>
      </c>
      <c r="D19" s="107">
        <f t="shared" ref="D19:D20" si="3">(C19*D18)/C18</f>
        <v>109.23603192702394</v>
      </c>
      <c r="E19" s="108">
        <v>12</v>
      </c>
      <c r="F19" s="108">
        <v>9</v>
      </c>
      <c r="G19" s="108">
        <v>8</v>
      </c>
      <c r="H19" s="108">
        <v>134</v>
      </c>
      <c r="I19" s="108">
        <v>204</v>
      </c>
      <c r="J19" s="107">
        <v>776.7</v>
      </c>
      <c r="K19" s="108">
        <v>9</v>
      </c>
      <c r="L19" s="109">
        <v>8.92</v>
      </c>
      <c r="M19" s="108">
        <v>2</v>
      </c>
      <c r="N19" s="108">
        <v>28.8</v>
      </c>
      <c r="O19" s="108">
        <v>2</v>
      </c>
      <c r="P19" s="108">
        <v>372</v>
      </c>
      <c r="Q19" s="108" t="s">
        <v>398</v>
      </c>
      <c r="R19" s="108" t="s">
        <v>400</v>
      </c>
      <c r="S19" s="109">
        <v>62.75</v>
      </c>
      <c r="T19" s="108">
        <v>4</v>
      </c>
      <c r="U19" s="86">
        <f t="shared" si="2"/>
        <v>38</v>
      </c>
    </row>
    <row r="20" spans="1:21" s="210" customFormat="1" x14ac:dyDescent="0.25">
      <c r="A20" s="77">
        <v>4</v>
      </c>
      <c r="B20" s="9" t="s">
        <v>212</v>
      </c>
      <c r="C20" s="106">
        <v>9.2200000000000006</v>
      </c>
      <c r="D20" s="107">
        <f t="shared" si="3"/>
        <v>105.13112884834663</v>
      </c>
      <c r="E20" s="108">
        <v>10</v>
      </c>
      <c r="F20" s="108">
        <v>8</v>
      </c>
      <c r="G20" s="108">
        <v>8</v>
      </c>
      <c r="H20" s="108">
        <v>129</v>
      </c>
      <c r="I20" s="108">
        <v>201</v>
      </c>
      <c r="J20" s="107">
        <v>756.2</v>
      </c>
      <c r="K20" s="108">
        <v>9</v>
      </c>
      <c r="L20" s="109">
        <v>8.5399999999999991</v>
      </c>
      <c r="M20" s="108">
        <v>2</v>
      </c>
      <c r="N20" s="108">
        <v>30.8</v>
      </c>
      <c r="O20" s="108">
        <v>3</v>
      </c>
      <c r="P20" s="108">
        <v>350</v>
      </c>
      <c r="Q20" s="108" t="s">
        <v>399</v>
      </c>
      <c r="R20" s="108" t="s">
        <v>400</v>
      </c>
      <c r="S20" s="109">
        <v>61.8</v>
      </c>
      <c r="T20" s="108">
        <v>3</v>
      </c>
      <c r="U20" s="86">
        <f t="shared" si="2"/>
        <v>35</v>
      </c>
    </row>
    <row r="22" spans="1:21" x14ac:dyDescent="0.25">
      <c r="A22" s="58" t="s">
        <v>51</v>
      </c>
      <c r="H22" s="173"/>
    </row>
    <row r="23" spans="1:21" x14ac:dyDescent="0.25">
      <c r="A23" s="70">
        <v>1</v>
      </c>
      <c r="B23" s="135" t="s">
        <v>138</v>
      </c>
      <c r="C23" s="138">
        <v>8.24</v>
      </c>
      <c r="D23" s="136">
        <v>100</v>
      </c>
      <c r="E23" s="136">
        <v>10</v>
      </c>
      <c r="F23" s="136">
        <v>6</v>
      </c>
      <c r="G23" s="136">
        <v>9</v>
      </c>
      <c r="H23" s="136">
        <v>135</v>
      </c>
      <c r="I23" s="136">
        <v>197</v>
      </c>
      <c r="J23" s="136">
        <v>758</v>
      </c>
      <c r="K23" s="136">
        <v>9</v>
      </c>
      <c r="L23" s="231">
        <v>8.93</v>
      </c>
      <c r="M23" s="136">
        <v>2</v>
      </c>
      <c r="N23" s="231">
        <v>33.909999999999997</v>
      </c>
      <c r="O23" s="136">
        <v>4</v>
      </c>
      <c r="P23" s="228">
        <v>373</v>
      </c>
      <c r="Q23" s="152">
        <v>16.07</v>
      </c>
      <c r="R23" s="152" t="s">
        <v>412</v>
      </c>
      <c r="S23" s="231">
        <v>62.77</v>
      </c>
      <c r="T23" s="136">
        <v>4</v>
      </c>
      <c r="U23" s="137">
        <f>SUM(E23+F23+K23+M23+O23+T23)</f>
        <v>35</v>
      </c>
    </row>
    <row r="24" spans="1:21" s="210" customFormat="1" x14ac:dyDescent="0.25">
      <c r="A24" s="77">
        <v>2</v>
      </c>
      <c r="B24" s="9" t="s">
        <v>660</v>
      </c>
      <c r="C24" s="106">
        <v>7.96</v>
      </c>
      <c r="D24" s="107">
        <f>(C24*D23)/C23</f>
        <v>96.601941747572809</v>
      </c>
      <c r="E24" s="108">
        <v>10</v>
      </c>
      <c r="F24" s="108">
        <v>6</v>
      </c>
      <c r="G24" s="108">
        <v>9</v>
      </c>
      <c r="H24" s="108">
        <v>134</v>
      </c>
      <c r="I24" s="108">
        <v>197</v>
      </c>
      <c r="J24" s="108">
        <v>740</v>
      </c>
      <c r="K24" s="108">
        <v>9</v>
      </c>
      <c r="L24" s="109">
        <v>9.58</v>
      </c>
      <c r="M24" s="108">
        <v>3</v>
      </c>
      <c r="N24" s="109">
        <v>36.520000000000003</v>
      </c>
      <c r="O24" s="108">
        <v>5</v>
      </c>
      <c r="P24" s="108">
        <v>394</v>
      </c>
      <c r="Q24" s="209" t="s">
        <v>413</v>
      </c>
      <c r="R24" s="209" t="s">
        <v>412</v>
      </c>
      <c r="S24" s="109">
        <v>61.71</v>
      </c>
      <c r="T24" s="108">
        <v>3</v>
      </c>
      <c r="U24" s="86">
        <f t="shared" ref="U24:U26" si="4">SUM(E24+F24+K24+M24+O24+T24)</f>
        <v>36</v>
      </c>
    </row>
    <row r="25" spans="1:21" s="210" customFormat="1" x14ac:dyDescent="0.25">
      <c r="A25" s="77">
        <v>3</v>
      </c>
      <c r="B25" s="9" t="s">
        <v>389</v>
      </c>
      <c r="C25" s="106">
        <v>8.6199999999999992</v>
      </c>
      <c r="D25" s="107">
        <f t="shared" ref="D25:D26" si="5">(C25*D24)/C24</f>
        <v>104.61165048543688</v>
      </c>
      <c r="E25" s="108">
        <v>10</v>
      </c>
      <c r="F25" s="108">
        <v>6</v>
      </c>
      <c r="G25" s="108">
        <v>9</v>
      </c>
      <c r="H25" s="108">
        <v>128</v>
      </c>
      <c r="I25" s="108">
        <v>197</v>
      </c>
      <c r="J25" s="108">
        <v>735</v>
      </c>
      <c r="K25" s="108">
        <v>9</v>
      </c>
      <c r="L25" s="109">
        <v>9.34</v>
      </c>
      <c r="M25" s="108">
        <v>3</v>
      </c>
      <c r="N25" s="109">
        <v>34.68</v>
      </c>
      <c r="O25" s="108">
        <v>4</v>
      </c>
      <c r="P25" s="108">
        <v>377</v>
      </c>
      <c r="Q25" s="209" t="s">
        <v>413</v>
      </c>
      <c r="R25" s="209" t="s">
        <v>412</v>
      </c>
      <c r="S25" s="109">
        <v>61.68</v>
      </c>
      <c r="T25" s="108">
        <v>3</v>
      </c>
      <c r="U25" s="86">
        <f t="shared" si="4"/>
        <v>35</v>
      </c>
    </row>
    <row r="26" spans="1:21" s="210" customFormat="1" x14ac:dyDescent="0.25">
      <c r="A26" s="77">
        <v>4</v>
      </c>
      <c r="B26" s="9" t="s">
        <v>212</v>
      </c>
      <c r="C26" s="106">
        <v>8.52</v>
      </c>
      <c r="D26" s="107">
        <f t="shared" si="5"/>
        <v>103.39805825242718</v>
      </c>
      <c r="E26" s="108">
        <v>10</v>
      </c>
      <c r="F26" s="108">
        <v>6</v>
      </c>
      <c r="G26" s="108">
        <v>9</v>
      </c>
      <c r="H26" s="108">
        <v>132</v>
      </c>
      <c r="I26" s="108">
        <v>197</v>
      </c>
      <c r="J26" s="108">
        <v>753</v>
      </c>
      <c r="K26" s="108">
        <v>9</v>
      </c>
      <c r="L26" s="109">
        <v>9.3000000000000007</v>
      </c>
      <c r="M26" s="108">
        <v>3</v>
      </c>
      <c r="N26" s="109">
        <v>38.090000000000003</v>
      </c>
      <c r="O26" s="108">
        <v>6</v>
      </c>
      <c r="P26" s="108">
        <v>356</v>
      </c>
      <c r="Q26" s="209" t="s">
        <v>413</v>
      </c>
      <c r="R26" s="209" t="s">
        <v>412</v>
      </c>
      <c r="S26" s="109">
        <v>61.51</v>
      </c>
      <c r="T26" s="108">
        <v>3</v>
      </c>
      <c r="U26" s="86">
        <f t="shared" si="4"/>
        <v>37</v>
      </c>
    </row>
    <row r="28" spans="1:21" x14ac:dyDescent="0.25">
      <c r="A28" s="58" t="s">
        <v>129</v>
      </c>
    </row>
    <row r="29" spans="1:21" x14ac:dyDescent="0.25">
      <c r="A29" s="70">
        <v>1</v>
      </c>
      <c r="B29" s="135" t="s">
        <v>138</v>
      </c>
      <c r="C29" s="138">
        <f>SUM(C11+C17+C23)/3</f>
        <v>9.663333333333334</v>
      </c>
      <c r="D29" s="136">
        <v>100</v>
      </c>
      <c r="E29" s="136">
        <v>10</v>
      </c>
      <c r="F29" s="140">
        <f t="shared" ref="F29:J32" si="6">SUM(F11+F17+F23)/3</f>
        <v>7.666666666666667</v>
      </c>
      <c r="G29" s="140">
        <f t="shared" si="6"/>
        <v>7.666666666666667</v>
      </c>
      <c r="H29" s="140">
        <f t="shared" si="6"/>
        <v>138</v>
      </c>
      <c r="I29" s="141">
        <f t="shared" si="6"/>
        <v>204</v>
      </c>
      <c r="J29" s="141">
        <f t="shared" si="6"/>
        <v>759.76666666666677</v>
      </c>
      <c r="K29" s="136">
        <v>9</v>
      </c>
      <c r="L29" s="146">
        <f>SUM(L11+L17+L23)/3</f>
        <v>9.0766666666666662</v>
      </c>
      <c r="M29" s="136">
        <v>3</v>
      </c>
      <c r="N29" s="139">
        <f>SUM(N11+N17+N23)/3</f>
        <v>31.069999999999997</v>
      </c>
      <c r="O29" s="136">
        <v>3</v>
      </c>
      <c r="P29" s="140">
        <f>SUM(P11+P17+P23)/3</f>
        <v>341.66666666666669</v>
      </c>
      <c r="Q29" s="140"/>
      <c r="R29" s="140"/>
      <c r="S29" s="146">
        <f>SUM(S11+S17+S23)/3</f>
        <v>62.150000000000006</v>
      </c>
      <c r="T29" s="136">
        <v>4</v>
      </c>
      <c r="U29" s="142">
        <f>SUM(E29+F29+K29+M29+O29+T29)</f>
        <v>36.666666666666671</v>
      </c>
    </row>
    <row r="30" spans="1:21" s="210" customFormat="1" x14ac:dyDescent="0.25">
      <c r="A30" s="77">
        <v>2</v>
      </c>
      <c r="B30" s="9" t="s">
        <v>660</v>
      </c>
      <c r="C30" s="106">
        <f>SUM(C12+C18+C24)/3</f>
        <v>9.6666666666666661</v>
      </c>
      <c r="D30" s="107">
        <f>(C30*D$29)/C$29</f>
        <v>100.03449465332872</v>
      </c>
      <c r="E30" s="108">
        <v>10</v>
      </c>
      <c r="F30" s="107">
        <f t="shared" si="6"/>
        <v>8</v>
      </c>
      <c r="G30" s="107">
        <f t="shared" si="6"/>
        <v>8.6666666666666661</v>
      </c>
      <c r="H30" s="107">
        <f t="shared" si="6"/>
        <v>136.33333333333334</v>
      </c>
      <c r="I30" s="112">
        <f t="shared" si="6"/>
        <v>204</v>
      </c>
      <c r="J30" s="112">
        <f t="shared" si="6"/>
        <v>749</v>
      </c>
      <c r="K30" s="108">
        <v>9</v>
      </c>
      <c r="L30" s="100">
        <f>SUM(L12+L18+L24)/3</f>
        <v>9.5133333333333336</v>
      </c>
      <c r="M30" s="108">
        <v>3</v>
      </c>
      <c r="N30" s="109">
        <f>SUM(N12+N18+N24)/3</f>
        <v>33.140000000000008</v>
      </c>
      <c r="O30" s="108">
        <v>4</v>
      </c>
      <c r="P30" s="107">
        <f>SUM(P12+P18+P24)/3</f>
        <v>343.66666666666669</v>
      </c>
      <c r="Q30" s="107"/>
      <c r="R30" s="107"/>
      <c r="S30" s="100">
        <f>SUM(S12+S18+S24)/3</f>
        <v>61.643333333333338</v>
      </c>
      <c r="T30" s="108">
        <v>3</v>
      </c>
      <c r="U30" s="214">
        <f t="shared" ref="U30:U32" si="7">SUM(E30+F30+K30+M30+O30+T30)</f>
        <v>37</v>
      </c>
    </row>
    <row r="31" spans="1:21" s="210" customFormat="1" x14ac:dyDescent="0.25">
      <c r="A31" s="77">
        <v>3</v>
      </c>
      <c r="B31" s="9" t="s">
        <v>389</v>
      </c>
      <c r="C31" s="106">
        <f>SUM(C13+C19+C25)/3</f>
        <v>10.106666666666667</v>
      </c>
      <c r="D31" s="107">
        <f t="shared" ref="D31:D32" si="8">(C31*D$29)/C$29</f>
        <v>104.58778889272163</v>
      </c>
      <c r="E31" s="108">
        <v>10</v>
      </c>
      <c r="F31" s="107">
        <f t="shared" si="6"/>
        <v>8</v>
      </c>
      <c r="G31" s="107">
        <f t="shared" si="6"/>
        <v>7.666666666666667</v>
      </c>
      <c r="H31" s="107">
        <f t="shared" si="6"/>
        <v>137.33333333333334</v>
      </c>
      <c r="I31" s="112">
        <f t="shared" si="6"/>
        <v>204</v>
      </c>
      <c r="J31" s="112">
        <f t="shared" si="6"/>
        <v>749.9666666666667</v>
      </c>
      <c r="K31" s="108">
        <v>9</v>
      </c>
      <c r="L31" s="100">
        <f>SUM(L13+L19+L25)/3</f>
        <v>9.3133333333333344</v>
      </c>
      <c r="M31" s="108">
        <v>3</v>
      </c>
      <c r="N31" s="109">
        <f>SUM(N13+N19+N25)/3</f>
        <v>31.159999999999997</v>
      </c>
      <c r="O31" s="108">
        <v>3</v>
      </c>
      <c r="P31" s="107">
        <f>SUM(P13+P19+P25)/3</f>
        <v>300.66666666666669</v>
      </c>
      <c r="Q31" s="107"/>
      <c r="R31" s="107"/>
      <c r="S31" s="100">
        <f>SUM(S13+S19+S25)/3</f>
        <v>61.900000000000006</v>
      </c>
      <c r="T31" s="108">
        <v>3</v>
      </c>
      <c r="U31" s="214">
        <f t="shared" si="7"/>
        <v>36</v>
      </c>
    </row>
    <row r="32" spans="1:21" s="210" customFormat="1" x14ac:dyDescent="0.25">
      <c r="A32" s="77">
        <v>4</v>
      </c>
      <c r="B32" s="9" t="s">
        <v>212</v>
      </c>
      <c r="C32" s="106">
        <f>SUM(C14+C20+C26)/3</f>
        <v>9.6800000000000015</v>
      </c>
      <c r="D32" s="107">
        <f t="shared" si="8"/>
        <v>100.17247326664368</v>
      </c>
      <c r="E32" s="108">
        <v>10</v>
      </c>
      <c r="F32" s="107">
        <f t="shared" si="6"/>
        <v>7.666666666666667</v>
      </c>
      <c r="G32" s="107">
        <f t="shared" si="6"/>
        <v>7.333333333333333</v>
      </c>
      <c r="H32" s="107">
        <f t="shared" si="6"/>
        <v>134</v>
      </c>
      <c r="I32" s="112">
        <f t="shared" si="6"/>
        <v>203</v>
      </c>
      <c r="J32" s="112">
        <f t="shared" si="6"/>
        <v>746.26666666666677</v>
      </c>
      <c r="K32" s="108">
        <v>9</v>
      </c>
      <c r="L32" s="100">
        <f>SUM(L14+L20+L26)/3</f>
        <v>9.1166666666666654</v>
      </c>
      <c r="M32" s="108">
        <v>3</v>
      </c>
      <c r="N32" s="109">
        <f>SUM(N14+N20+N26)/3</f>
        <v>33.363333333333337</v>
      </c>
      <c r="O32" s="108">
        <v>4</v>
      </c>
      <c r="P32" s="107">
        <f>SUM(P14+P20+P26)/3</f>
        <v>294</v>
      </c>
      <c r="Q32" s="107"/>
      <c r="R32" s="107"/>
      <c r="S32" s="100">
        <f>SUM(S14+S20+S26)/3</f>
        <v>61.223333333333329</v>
      </c>
      <c r="T32" s="108">
        <v>3</v>
      </c>
      <c r="U32" s="214">
        <f t="shared" si="7"/>
        <v>36.666666666666671</v>
      </c>
    </row>
    <row r="34" spans="2:18" x14ac:dyDescent="0.25">
      <c r="B34" s="524" t="s">
        <v>62</v>
      </c>
      <c r="C34" s="524"/>
      <c r="D34" s="524"/>
      <c r="E34" s="524"/>
      <c r="F34" s="524"/>
      <c r="G34" s="524"/>
      <c r="H34" s="524"/>
    </row>
    <row r="35" spans="2:18" x14ac:dyDescent="0.25">
      <c r="B35" s="71" t="s">
        <v>327</v>
      </c>
      <c r="C35" s="525" t="s">
        <v>89</v>
      </c>
      <c r="D35" s="526"/>
      <c r="E35" s="525" t="s">
        <v>76</v>
      </c>
      <c r="F35" s="526"/>
      <c r="G35" s="527" t="s">
        <v>80</v>
      </c>
      <c r="H35" s="526"/>
    </row>
    <row r="36" spans="2:18" x14ac:dyDescent="0.25">
      <c r="B36" s="72" t="s">
        <v>64</v>
      </c>
      <c r="C36" s="528"/>
      <c r="D36" s="529"/>
      <c r="E36" s="529"/>
      <c r="F36" s="529"/>
      <c r="G36" s="529"/>
      <c r="H36" s="530"/>
    </row>
    <row r="37" spans="2:18" s="47" customFormat="1" x14ac:dyDescent="0.25">
      <c r="B37" s="72" t="s">
        <v>95</v>
      </c>
      <c r="C37" s="538" t="s">
        <v>226</v>
      </c>
      <c r="D37" s="538"/>
      <c r="E37" s="527" t="s">
        <v>122</v>
      </c>
      <c r="F37" s="527"/>
      <c r="G37" s="533" t="s">
        <v>414</v>
      </c>
      <c r="H37" s="532"/>
    </row>
    <row r="38" spans="2:18" s="47" customFormat="1" x14ac:dyDescent="0.25">
      <c r="B38" s="72" t="s">
        <v>77</v>
      </c>
      <c r="C38" s="525" t="s">
        <v>227</v>
      </c>
      <c r="D38" s="527"/>
      <c r="E38" s="527" t="s">
        <v>401</v>
      </c>
      <c r="F38" s="527"/>
      <c r="G38" s="533" t="s">
        <v>117</v>
      </c>
      <c r="H38" s="532"/>
    </row>
    <row r="39" spans="2:18" x14ac:dyDescent="0.25">
      <c r="B39" s="72" t="s">
        <v>65</v>
      </c>
      <c r="C39" s="525">
        <v>3.4</v>
      </c>
      <c r="D39" s="526"/>
      <c r="E39" s="525">
        <v>2.1</v>
      </c>
      <c r="F39" s="526"/>
      <c r="G39" s="531">
        <v>2.2000000000000002</v>
      </c>
      <c r="H39" s="532"/>
    </row>
    <row r="40" spans="2:18" x14ac:dyDescent="0.25">
      <c r="B40" s="72" t="s">
        <v>66</v>
      </c>
      <c r="C40" s="525">
        <v>6.3</v>
      </c>
      <c r="D40" s="526"/>
      <c r="E40" s="525">
        <v>5.4</v>
      </c>
      <c r="F40" s="526"/>
      <c r="G40" s="531">
        <v>5.6</v>
      </c>
      <c r="H40" s="532"/>
      <c r="Q40"/>
      <c r="R40"/>
    </row>
    <row r="41" spans="2:18" x14ac:dyDescent="0.25">
      <c r="B41" s="72" t="s">
        <v>67</v>
      </c>
      <c r="C41" s="525">
        <v>144</v>
      </c>
      <c r="D41" s="526"/>
      <c r="E41" s="525">
        <v>131</v>
      </c>
      <c r="F41" s="526"/>
      <c r="G41" s="531">
        <v>71</v>
      </c>
      <c r="H41" s="532"/>
      <c r="Q41"/>
      <c r="R41"/>
    </row>
    <row r="42" spans="2:18" x14ac:dyDescent="0.25">
      <c r="B42" s="72" t="s">
        <v>68</v>
      </c>
      <c r="C42" s="525">
        <v>160</v>
      </c>
      <c r="D42" s="526"/>
      <c r="E42" s="525">
        <v>114</v>
      </c>
      <c r="F42" s="526"/>
      <c r="G42" s="531">
        <v>122</v>
      </c>
      <c r="H42" s="532"/>
      <c r="Q42"/>
      <c r="R42"/>
    </row>
    <row r="43" spans="2:18" x14ac:dyDescent="0.25">
      <c r="B43" s="72" t="s">
        <v>84</v>
      </c>
      <c r="C43" s="531" t="s">
        <v>139</v>
      </c>
      <c r="D43" s="533"/>
      <c r="E43" s="527" t="s">
        <v>140</v>
      </c>
      <c r="F43" s="527"/>
      <c r="G43" s="533" t="s">
        <v>139</v>
      </c>
      <c r="H43" s="533"/>
      <c r="Q43"/>
      <c r="R43"/>
    </row>
    <row r="44" spans="2:18" s="173" customFormat="1" x14ac:dyDescent="0.25">
      <c r="B44" s="72" t="s">
        <v>155</v>
      </c>
      <c r="C44" s="531" t="s">
        <v>164</v>
      </c>
      <c r="D44" s="533"/>
      <c r="E44" s="533"/>
      <c r="F44" s="533"/>
      <c r="G44" s="533"/>
      <c r="H44" s="533"/>
    </row>
    <row r="45" spans="2:18" x14ac:dyDescent="0.25">
      <c r="B45" s="72" t="s">
        <v>69</v>
      </c>
      <c r="C45" s="534" t="s">
        <v>391</v>
      </c>
      <c r="D45" s="534"/>
      <c r="E45" s="534" t="s">
        <v>391</v>
      </c>
      <c r="F45" s="534"/>
      <c r="G45" s="535" t="s">
        <v>417</v>
      </c>
      <c r="H45" s="535"/>
      <c r="Q45"/>
      <c r="R45"/>
    </row>
    <row r="46" spans="2:18" x14ac:dyDescent="0.25">
      <c r="B46" s="71" t="s">
        <v>86</v>
      </c>
      <c r="C46" s="536" t="s">
        <v>347</v>
      </c>
      <c r="D46" s="535"/>
      <c r="E46" s="534" t="s">
        <v>402</v>
      </c>
      <c r="F46" s="534"/>
      <c r="G46" s="535" t="s">
        <v>415</v>
      </c>
      <c r="H46" s="535"/>
      <c r="Q46"/>
      <c r="R46"/>
    </row>
    <row r="47" spans="2:18" x14ac:dyDescent="0.25">
      <c r="B47" s="71" t="s">
        <v>87</v>
      </c>
      <c r="C47" s="535" t="s">
        <v>328</v>
      </c>
      <c r="D47" s="535"/>
      <c r="E47" s="534" t="s">
        <v>403</v>
      </c>
      <c r="F47" s="534"/>
      <c r="G47" s="535" t="s">
        <v>416</v>
      </c>
      <c r="H47" s="535"/>
      <c r="Q47"/>
      <c r="R47"/>
    </row>
    <row r="48" spans="2:18" x14ac:dyDescent="0.25">
      <c r="B48" s="71" t="s">
        <v>70</v>
      </c>
      <c r="C48" s="525" t="s">
        <v>392</v>
      </c>
      <c r="D48" s="526"/>
      <c r="E48" s="534" t="s">
        <v>388</v>
      </c>
      <c r="F48" s="534"/>
      <c r="G48" s="535" t="s">
        <v>386</v>
      </c>
      <c r="H48" s="535"/>
      <c r="Q48"/>
      <c r="R48"/>
    </row>
    <row r="49" spans="2:18" x14ac:dyDescent="0.25">
      <c r="B49" s="72" t="s">
        <v>71</v>
      </c>
      <c r="C49" s="537"/>
      <c r="D49" s="537"/>
      <c r="E49" s="537"/>
      <c r="F49" s="537"/>
      <c r="G49" s="537"/>
      <c r="H49" s="537"/>
      <c r="Q49"/>
      <c r="R49"/>
    </row>
    <row r="50" spans="2:18" x14ac:dyDescent="0.25">
      <c r="B50" s="72" t="s">
        <v>72</v>
      </c>
      <c r="C50" s="124" t="s">
        <v>391</v>
      </c>
      <c r="D50" s="97" t="s">
        <v>393</v>
      </c>
      <c r="E50" s="126" t="s">
        <v>288</v>
      </c>
      <c r="F50" s="120" t="s">
        <v>404</v>
      </c>
      <c r="G50" s="241" t="s">
        <v>417</v>
      </c>
      <c r="H50" s="259" t="s">
        <v>367</v>
      </c>
      <c r="Q50"/>
      <c r="R50"/>
    </row>
    <row r="51" spans="2:18" x14ac:dyDescent="0.25">
      <c r="B51" s="72" t="s">
        <v>82</v>
      </c>
      <c r="C51" s="124" t="s">
        <v>328</v>
      </c>
      <c r="D51" s="97" t="s">
        <v>297</v>
      </c>
      <c r="E51" s="72" t="s">
        <v>360</v>
      </c>
      <c r="F51" s="120" t="s">
        <v>405</v>
      </c>
      <c r="G51" s="269" t="s">
        <v>366</v>
      </c>
      <c r="H51" s="259" t="s">
        <v>524</v>
      </c>
      <c r="Q51"/>
      <c r="R51"/>
    </row>
    <row r="52" spans="2:18" s="47" customFormat="1" x14ac:dyDescent="0.25">
      <c r="B52" s="72" t="s">
        <v>82</v>
      </c>
      <c r="C52" s="124" t="s">
        <v>344</v>
      </c>
      <c r="D52" s="97" t="s">
        <v>298</v>
      </c>
      <c r="E52" s="72" t="s">
        <v>406</v>
      </c>
      <c r="F52" s="120" t="s">
        <v>407</v>
      </c>
      <c r="G52" s="270" t="s">
        <v>360</v>
      </c>
      <c r="H52" s="259" t="s">
        <v>525</v>
      </c>
    </row>
    <row r="53" spans="2:18" s="47" customFormat="1" x14ac:dyDescent="0.25">
      <c r="B53" s="72" t="s">
        <v>121</v>
      </c>
      <c r="C53" s="117"/>
      <c r="D53" s="123"/>
      <c r="E53" s="72" t="s">
        <v>408</v>
      </c>
      <c r="F53" s="120" t="s">
        <v>409</v>
      </c>
      <c r="G53" s="117"/>
      <c r="H53" s="266"/>
    </row>
    <row r="54" spans="2:18" x14ac:dyDescent="0.25">
      <c r="B54" s="72"/>
      <c r="C54" s="117"/>
      <c r="D54" s="123"/>
      <c r="E54" s="72"/>
      <c r="F54" s="80"/>
      <c r="G54" s="117"/>
      <c r="H54" s="266"/>
      <c r="Q54"/>
      <c r="R54"/>
    </row>
    <row r="55" spans="2:18" x14ac:dyDescent="0.25">
      <c r="B55" s="72" t="s">
        <v>73</v>
      </c>
      <c r="C55" s="534"/>
      <c r="D55" s="534"/>
      <c r="E55" s="534"/>
      <c r="F55" s="534"/>
      <c r="G55" s="534"/>
      <c r="H55" s="534"/>
      <c r="Q55"/>
      <c r="R55"/>
    </row>
    <row r="56" spans="2:18" x14ac:dyDescent="0.25">
      <c r="B56" s="72" t="s">
        <v>74</v>
      </c>
      <c r="C56" s="124" t="s">
        <v>303</v>
      </c>
      <c r="D56" s="134" t="s">
        <v>161</v>
      </c>
      <c r="E56" s="72" t="s">
        <v>408</v>
      </c>
      <c r="F56" s="239" t="s">
        <v>548</v>
      </c>
      <c r="G56" s="241" t="s">
        <v>410</v>
      </c>
      <c r="H56" s="241" t="s">
        <v>526</v>
      </c>
      <c r="Q56"/>
      <c r="R56"/>
    </row>
    <row r="57" spans="2:18" s="47" customFormat="1" x14ac:dyDescent="0.25">
      <c r="B57" s="72"/>
      <c r="C57" s="124"/>
      <c r="D57" s="134"/>
      <c r="E57" s="72"/>
      <c r="F57" s="126"/>
      <c r="G57" s="117"/>
      <c r="H57" s="117"/>
    </row>
    <row r="58" spans="2:18" x14ac:dyDescent="0.25">
      <c r="B58" s="74"/>
      <c r="C58" s="124"/>
      <c r="D58" s="134"/>
      <c r="E58" s="72"/>
      <c r="F58" s="68"/>
      <c r="G58" s="117"/>
      <c r="H58" s="117"/>
      <c r="Q58"/>
      <c r="R58"/>
    </row>
    <row r="59" spans="2:18" s="47" customFormat="1" x14ac:dyDescent="0.25">
      <c r="B59" s="74"/>
      <c r="C59" s="124"/>
      <c r="D59" s="134"/>
      <c r="E59" s="72"/>
      <c r="F59" s="68"/>
      <c r="G59" s="117"/>
      <c r="H59" s="117"/>
    </row>
    <row r="60" spans="2:18" s="47" customFormat="1" x14ac:dyDescent="0.25">
      <c r="B60" s="74"/>
      <c r="C60" s="117"/>
      <c r="D60" s="131"/>
      <c r="E60" s="72"/>
      <c r="F60" s="68"/>
      <c r="G60" s="117"/>
      <c r="H60" s="117"/>
    </row>
    <row r="61" spans="2:18" x14ac:dyDescent="0.25">
      <c r="B61" s="72" t="s">
        <v>102</v>
      </c>
      <c r="C61" s="134" t="s">
        <v>394</v>
      </c>
      <c r="D61" s="134" t="s">
        <v>152</v>
      </c>
      <c r="E61" s="72"/>
      <c r="F61" s="72"/>
      <c r="G61" s="241"/>
      <c r="H61" s="241"/>
      <c r="Q61"/>
      <c r="R61"/>
    </row>
    <row r="62" spans="2:18" s="47" customFormat="1" x14ac:dyDescent="0.25">
      <c r="B62" s="72"/>
      <c r="C62" s="117"/>
      <c r="D62" s="131"/>
      <c r="E62" s="72"/>
      <c r="F62" s="72"/>
      <c r="G62" s="117"/>
      <c r="H62" s="117"/>
    </row>
    <row r="63" spans="2:18" x14ac:dyDescent="0.25">
      <c r="B63" s="72" t="s">
        <v>101</v>
      </c>
      <c r="C63" s="124" t="s">
        <v>335</v>
      </c>
      <c r="D63" s="134" t="s">
        <v>395</v>
      </c>
      <c r="E63" s="72" t="s">
        <v>410</v>
      </c>
      <c r="F63" s="68" t="s">
        <v>411</v>
      </c>
      <c r="G63" s="269" t="s">
        <v>527</v>
      </c>
      <c r="H63" s="241" t="s">
        <v>228</v>
      </c>
      <c r="Q63"/>
      <c r="R63"/>
    </row>
    <row r="64" spans="2:18" s="47" customFormat="1" x14ac:dyDescent="0.25">
      <c r="B64" s="72"/>
      <c r="C64" s="124"/>
      <c r="D64" s="134"/>
      <c r="G64" s="269" t="s">
        <v>344</v>
      </c>
      <c r="H64" s="241" t="s">
        <v>228</v>
      </c>
    </row>
    <row r="65" spans="2:18" s="47" customFormat="1" x14ac:dyDescent="0.25">
      <c r="B65" s="72"/>
      <c r="C65" s="117"/>
      <c r="D65" s="131"/>
      <c r="E65" s="72"/>
      <c r="F65" s="68"/>
      <c r="G65" s="117"/>
      <c r="H65" s="125"/>
    </row>
    <row r="66" spans="2:18" x14ac:dyDescent="0.25">
      <c r="B66" s="72" t="s">
        <v>90</v>
      </c>
      <c r="C66" s="124" t="s">
        <v>362</v>
      </c>
      <c r="D66" s="79" t="s">
        <v>224</v>
      </c>
      <c r="E66" s="72" t="s">
        <v>410</v>
      </c>
      <c r="F66" s="68" t="s">
        <v>224</v>
      </c>
      <c r="G66" s="271" t="s">
        <v>527</v>
      </c>
      <c r="H66" s="204" t="s">
        <v>225</v>
      </c>
      <c r="Q66"/>
      <c r="R66"/>
    </row>
    <row r="67" spans="2:18" s="47" customFormat="1" x14ac:dyDescent="0.25">
      <c r="B67" s="72"/>
      <c r="C67" s="124"/>
      <c r="D67" s="192" t="s">
        <v>225</v>
      </c>
      <c r="E67" s="72"/>
      <c r="F67" s="72" t="s">
        <v>225</v>
      </c>
      <c r="G67" s="117"/>
      <c r="H67" s="204" t="s">
        <v>229</v>
      </c>
    </row>
    <row r="68" spans="2:18" s="47" customFormat="1" x14ac:dyDescent="0.25">
      <c r="B68" s="72"/>
      <c r="C68" s="134" t="s">
        <v>396</v>
      </c>
      <c r="D68" s="134" t="s">
        <v>279</v>
      </c>
      <c r="E68" s="72"/>
      <c r="F68" s="72"/>
      <c r="G68" s="117"/>
      <c r="H68" s="125"/>
    </row>
    <row r="69" spans="2:18" x14ac:dyDescent="0.25">
      <c r="B69" s="72" t="s">
        <v>88</v>
      </c>
      <c r="C69" s="68"/>
      <c r="D69" s="79"/>
      <c r="E69" s="72"/>
      <c r="F69" s="72"/>
      <c r="G69" s="241" t="s">
        <v>527</v>
      </c>
      <c r="H69" s="241" t="s">
        <v>125</v>
      </c>
      <c r="Q69"/>
      <c r="R69"/>
    </row>
    <row r="70" spans="2:18" x14ac:dyDescent="0.25">
      <c r="B70" s="74"/>
      <c r="C70" s="124"/>
      <c r="D70" s="134"/>
      <c r="E70" s="72"/>
      <c r="F70" s="72"/>
      <c r="G70" s="117"/>
      <c r="H70" s="117"/>
      <c r="Q70"/>
      <c r="R70"/>
    </row>
    <row r="71" spans="2:18" x14ac:dyDescent="0.25">
      <c r="B71" s="74"/>
      <c r="C71" s="72"/>
      <c r="D71" s="72"/>
      <c r="E71" s="72"/>
      <c r="F71" s="72"/>
      <c r="G71" s="117"/>
      <c r="H71" s="117"/>
      <c r="Q71"/>
      <c r="R71"/>
    </row>
  </sheetData>
  <mergeCells count="49">
    <mergeCell ref="C38:D38"/>
    <mergeCell ref="C37:D37"/>
    <mergeCell ref="E37:F37"/>
    <mergeCell ref="E38:F38"/>
    <mergeCell ref="G37:H37"/>
    <mergeCell ref="G38:H38"/>
    <mergeCell ref="C48:D48"/>
    <mergeCell ref="E48:F48"/>
    <mergeCell ref="G48:H48"/>
    <mergeCell ref="C49:H49"/>
    <mergeCell ref="C55:H55"/>
    <mergeCell ref="C46:D46"/>
    <mergeCell ref="E46:F46"/>
    <mergeCell ref="G46:H46"/>
    <mergeCell ref="C47:D47"/>
    <mergeCell ref="E47:F47"/>
    <mergeCell ref="G47:H47"/>
    <mergeCell ref="C43:D43"/>
    <mergeCell ref="E43:F43"/>
    <mergeCell ref="G43:H43"/>
    <mergeCell ref="C45:D45"/>
    <mergeCell ref="E45:F45"/>
    <mergeCell ref="G45:H45"/>
    <mergeCell ref="C44:H44"/>
    <mergeCell ref="C41:D41"/>
    <mergeCell ref="E41:F41"/>
    <mergeCell ref="G41:H41"/>
    <mergeCell ref="C42:D42"/>
    <mergeCell ref="E42:F42"/>
    <mergeCell ref="G42:H42"/>
    <mergeCell ref="C39:D39"/>
    <mergeCell ref="E39:F39"/>
    <mergeCell ref="G39:H39"/>
    <mergeCell ref="C40:D40"/>
    <mergeCell ref="E40:F40"/>
    <mergeCell ref="G40:H40"/>
    <mergeCell ref="B34:H34"/>
    <mergeCell ref="C35:D35"/>
    <mergeCell ref="E35:F35"/>
    <mergeCell ref="G35:H35"/>
    <mergeCell ref="C36:H36"/>
    <mergeCell ref="S7:T7"/>
    <mergeCell ref="U7:U8"/>
    <mergeCell ref="A7:A8"/>
    <mergeCell ref="B7:B8"/>
    <mergeCell ref="C7:E7"/>
    <mergeCell ref="J7:K7"/>
    <mergeCell ref="L7:M7"/>
    <mergeCell ref="N7:O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O110"/>
  <sheetViews>
    <sheetView workbookViewId="0">
      <selection activeCell="S55" sqref="S55"/>
    </sheetView>
  </sheetViews>
  <sheetFormatPr defaultColWidth="8.85546875" defaultRowHeight="15" x14ac:dyDescent="0.25"/>
  <cols>
    <col min="1" max="1" width="4.5703125" style="46" customWidth="1"/>
    <col min="2" max="2" width="27.140625" style="46" customWidth="1"/>
    <col min="3" max="3" width="13.5703125" style="46" customWidth="1"/>
    <col min="4" max="4" width="22.5703125" style="46" customWidth="1"/>
    <col min="5" max="5" width="11.7109375" style="46" customWidth="1"/>
    <col min="6" max="6" width="23.7109375" style="46" customWidth="1"/>
    <col min="7" max="7" width="11.7109375" style="46" customWidth="1"/>
    <col min="8" max="8" width="26.85546875" style="46" customWidth="1"/>
    <col min="9" max="16384" width="8.85546875" style="46"/>
  </cols>
  <sheetData>
    <row r="2" spans="1:15" x14ac:dyDescent="0.25">
      <c r="B2" s="65" t="s">
        <v>515</v>
      </c>
    </row>
    <row r="3" spans="1:15" x14ac:dyDescent="0.25">
      <c r="B3" s="65" t="s">
        <v>516</v>
      </c>
    </row>
    <row r="5" spans="1:15" ht="15.75" x14ac:dyDescent="0.25">
      <c r="A5" s="59" t="s">
        <v>55</v>
      </c>
    </row>
    <row r="7" spans="1:15" ht="51" x14ac:dyDescent="0.25">
      <c r="A7" s="523" t="s">
        <v>0</v>
      </c>
      <c r="B7" s="523" t="s">
        <v>1</v>
      </c>
      <c r="C7" s="523" t="s">
        <v>56</v>
      </c>
      <c r="D7" s="523"/>
      <c r="E7" s="523"/>
      <c r="F7" s="62" t="s">
        <v>4</v>
      </c>
      <c r="G7" s="62" t="s">
        <v>25</v>
      </c>
      <c r="H7" s="62" t="s">
        <v>6</v>
      </c>
      <c r="I7" s="62" t="s">
        <v>57</v>
      </c>
      <c r="J7" s="548" t="s">
        <v>41</v>
      </c>
      <c r="K7" s="548"/>
      <c r="L7" s="548"/>
      <c r="M7" s="61" t="s">
        <v>42</v>
      </c>
      <c r="N7" s="66" t="s">
        <v>26</v>
      </c>
      <c r="O7" s="547" t="s">
        <v>12</v>
      </c>
    </row>
    <row r="8" spans="1:15" ht="76.5" x14ac:dyDescent="0.25">
      <c r="A8" s="523"/>
      <c r="B8" s="523"/>
      <c r="C8" s="62" t="s">
        <v>13</v>
      </c>
      <c r="D8" s="62" t="s">
        <v>14</v>
      </c>
      <c r="E8" s="62" t="s">
        <v>15</v>
      </c>
      <c r="F8" s="62" t="s">
        <v>15</v>
      </c>
      <c r="G8" s="62" t="s">
        <v>17</v>
      </c>
      <c r="H8" s="62" t="s">
        <v>18</v>
      </c>
      <c r="I8" s="62" t="s">
        <v>20</v>
      </c>
      <c r="J8" s="62" t="s">
        <v>43</v>
      </c>
      <c r="K8" s="63" t="s">
        <v>14</v>
      </c>
      <c r="L8" s="63" t="s">
        <v>15</v>
      </c>
      <c r="M8" s="63" t="s">
        <v>21</v>
      </c>
      <c r="N8" s="62" t="s">
        <v>19</v>
      </c>
      <c r="O8" s="547"/>
    </row>
    <row r="9" spans="1:15" x14ac:dyDescent="0.25">
      <c r="A9" s="23" t="s">
        <v>61</v>
      </c>
      <c r="B9" s="60"/>
      <c r="C9" s="60"/>
      <c r="D9" s="60"/>
      <c r="E9" s="60"/>
      <c r="F9" s="60"/>
      <c r="G9" s="60"/>
      <c r="H9" s="60"/>
      <c r="I9" s="60"/>
      <c r="J9" s="60"/>
      <c r="K9" s="64"/>
      <c r="L9" s="64"/>
      <c r="M9" s="64"/>
      <c r="N9" s="60"/>
      <c r="O9" s="8"/>
    </row>
    <row r="10" spans="1:15" s="43" customFormat="1" ht="12.75" x14ac:dyDescent="0.2">
      <c r="A10" s="153">
        <v>1</v>
      </c>
      <c r="B10" s="153" t="s">
        <v>114</v>
      </c>
      <c r="C10" s="154">
        <v>0</v>
      </c>
      <c r="D10" s="155">
        <v>100</v>
      </c>
      <c r="E10" s="156">
        <v>0</v>
      </c>
      <c r="F10" s="156">
        <v>0</v>
      </c>
      <c r="G10" s="156">
        <v>0</v>
      </c>
      <c r="H10" s="156">
        <v>0</v>
      </c>
      <c r="I10" s="157">
        <v>0</v>
      </c>
      <c r="J10" s="154">
        <f>(((C10*92)/100)*I10)/100</f>
        <v>0</v>
      </c>
      <c r="K10" s="155">
        <v>100</v>
      </c>
      <c r="L10" s="156">
        <v>0</v>
      </c>
      <c r="M10" s="154">
        <v>0</v>
      </c>
      <c r="N10" s="156">
        <v>0</v>
      </c>
      <c r="O10" s="156">
        <f>SUM(E10+L10)</f>
        <v>0</v>
      </c>
    </row>
    <row r="11" spans="1:15" s="43" customFormat="1" ht="12.75" x14ac:dyDescent="0.2">
      <c r="A11" s="24">
        <v>2</v>
      </c>
      <c r="B11" s="24" t="s">
        <v>290</v>
      </c>
      <c r="C11" s="13">
        <v>0</v>
      </c>
      <c r="D11" s="12" t="e">
        <f>(C11*100)/C$10</f>
        <v>#DIV/0!</v>
      </c>
      <c r="E11" s="11">
        <v>0</v>
      </c>
      <c r="F11" s="211">
        <v>0</v>
      </c>
      <c r="G11" s="11">
        <v>0</v>
      </c>
      <c r="H11" s="211">
        <v>0</v>
      </c>
      <c r="I11" s="105">
        <v>0</v>
      </c>
      <c r="J11" s="15">
        <f>(((C11*92)/100)*I11)/100</f>
        <v>0</v>
      </c>
      <c r="K11" s="12" t="e">
        <f>(J11*100)/J$10</f>
        <v>#DIV/0!</v>
      </c>
      <c r="L11" s="11">
        <v>0</v>
      </c>
      <c r="M11" s="106">
        <v>0</v>
      </c>
      <c r="N11" s="219">
        <v>0</v>
      </c>
      <c r="O11" s="17">
        <f>SUM(E11+L11)</f>
        <v>0</v>
      </c>
    </row>
    <row r="12" spans="1:15" s="43" customFormat="1" ht="12.75" x14ac:dyDescent="0.2">
      <c r="A12" s="24">
        <v>3</v>
      </c>
      <c r="B12" s="24" t="s">
        <v>291</v>
      </c>
      <c r="C12" s="13">
        <v>0</v>
      </c>
      <c r="D12" s="104" t="e">
        <f t="shared" ref="D12:D21" si="0">(C12*100)/C$10</f>
        <v>#DIV/0!</v>
      </c>
      <c r="E12" s="11">
        <v>0</v>
      </c>
      <c r="F12" s="211">
        <v>0</v>
      </c>
      <c r="G12" s="11">
        <v>0</v>
      </c>
      <c r="H12" s="211">
        <v>0</v>
      </c>
      <c r="I12" s="105">
        <v>0</v>
      </c>
      <c r="J12" s="106">
        <f t="shared" ref="J12:J17" si="1">(((C12*92)/100)*I12)/100</f>
        <v>0</v>
      </c>
      <c r="K12" s="104" t="e">
        <f t="shared" ref="K12:K21" si="2">(J12*100)/J$10</f>
        <v>#DIV/0!</v>
      </c>
      <c r="L12" s="11">
        <v>0</v>
      </c>
      <c r="M12" s="106">
        <v>0</v>
      </c>
      <c r="N12" s="219">
        <v>0</v>
      </c>
      <c r="O12" s="17">
        <f>SUM(E12+L12)</f>
        <v>0</v>
      </c>
    </row>
    <row r="13" spans="1:15" s="43" customFormat="1" ht="12.75" x14ac:dyDescent="0.2">
      <c r="A13" s="24">
        <v>4</v>
      </c>
      <c r="B13" s="24" t="s">
        <v>292</v>
      </c>
      <c r="C13" s="13">
        <v>0</v>
      </c>
      <c r="D13" s="104" t="e">
        <f t="shared" si="0"/>
        <v>#DIV/0!</v>
      </c>
      <c r="E13" s="191">
        <v>0</v>
      </c>
      <c r="F13" s="211">
        <v>0</v>
      </c>
      <c r="G13" s="191">
        <v>0</v>
      </c>
      <c r="H13" s="211">
        <v>0</v>
      </c>
      <c r="I13" s="105">
        <v>0</v>
      </c>
      <c r="J13" s="106">
        <f t="shared" si="1"/>
        <v>0</v>
      </c>
      <c r="K13" s="104" t="e">
        <f t="shared" si="2"/>
        <v>#DIV/0!</v>
      </c>
      <c r="L13" s="191">
        <v>0</v>
      </c>
      <c r="M13" s="106">
        <v>0</v>
      </c>
      <c r="N13" s="219">
        <v>0</v>
      </c>
      <c r="O13" s="108">
        <f t="shared" ref="O13:O21" si="3">SUM(E13+L13)</f>
        <v>0</v>
      </c>
    </row>
    <row r="14" spans="1:15" s="43" customFormat="1" ht="12.75" x14ac:dyDescent="0.2">
      <c r="A14" s="24">
        <v>5</v>
      </c>
      <c r="B14" s="24" t="s">
        <v>293</v>
      </c>
      <c r="C14" s="13">
        <v>0</v>
      </c>
      <c r="D14" s="104" t="e">
        <f t="shared" si="0"/>
        <v>#DIV/0!</v>
      </c>
      <c r="E14" s="191">
        <v>0</v>
      </c>
      <c r="F14" s="211">
        <v>0</v>
      </c>
      <c r="G14" s="191">
        <v>0</v>
      </c>
      <c r="H14" s="211">
        <v>0</v>
      </c>
      <c r="I14" s="105">
        <v>0</v>
      </c>
      <c r="J14" s="106">
        <f t="shared" si="1"/>
        <v>0</v>
      </c>
      <c r="K14" s="104" t="e">
        <f t="shared" si="2"/>
        <v>#DIV/0!</v>
      </c>
      <c r="L14" s="191">
        <v>0</v>
      </c>
      <c r="M14" s="106">
        <v>0</v>
      </c>
      <c r="N14" s="219">
        <v>0</v>
      </c>
      <c r="O14" s="108">
        <f t="shared" si="3"/>
        <v>0</v>
      </c>
    </row>
    <row r="15" spans="1:15" s="43" customFormat="1" ht="12.75" x14ac:dyDescent="0.2">
      <c r="A15" s="24">
        <v>6</v>
      </c>
      <c r="B15" s="24" t="s">
        <v>294</v>
      </c>
      <c r="C15" s="13">
        <v>0</v>
      </c>
      <c r="D15" s="104" t="e">
        <f t="shared" si="0"/>
        <v>#DIV/0!</v>
      </c>
      <c r="E15" s="211">
        <v>0</v>
      </c>
      <c r="F15" s="211">
        <v>0</v>
      </c>
      <c r="G15" s="211">
        <v>0</v>
      </c>
      <c r="H15" s="211">
        <v>0</v>
      </c>
      <c r="I15" s="105">
        <v>0</v>
      </c>
      <c r="J15" s="106">
        <f t="shared" ref="J15:J16" si="4">(((C15*92)/100)*I15)/100</f>
        <v>0</v>
      </c>
      <c r="K15" s="104" t="e">
        <f t="shared" ref="K15:K16" si="5">(J15*100)/J$10</f>
        <v>#DIV/0!</v>
      </c>
      <c r="L15" s="211">
        <v>0</v>
      </c>
      <c r="M15" s="106">
        <v>0</v>
      </c>
      <c r="N15" s="219">
        <v>0</v>
      </c>
      <c r="O15" s="108">
        <f t="shared" si="3"/>
        <v>0</v>
      </c>
    </row>
    <row r="16" spans="1:15" s="43" customFormat="1" ht="12.75" x14ac:dyDescent="0.2">
      <c r="A16" s="24">
        <v>7</v>
      </c>
      <c r="B16" s="24" t="s">
        <v>295</v>
      </c>
      <c r="C16" s="13">
        <v>0</v>
      </c>
      <c r="D16" s="104" t="e">
        <f t="shared" si="0"/>
        <v>#DIV/0!</v>
      </c>
      <c r="E16" s="211">
        <v>0</v>
      </c>
      <c r="F16" s="211">
        <v>0</v>
      </c>
      <c r="G16" s="211">
        <v>0</v>
      </c>
      <c r="H16" s="211">
        <v>0</v>
      </c>
      <c r="I16" s="105">
        <v>0</v>
      </c>
      <c r="J16" s="106">
        <f t="shared" si="4"/>
        <v>0</v>
      </c>
      <c r="K16" s="104" t="e">
        <f t="shared" si="5"/>
        <v>#DIV/0!</v>
      </c>
      <c r="L16" s="211">
        <v>0</v>
      </c>
      <c r="M16" s="106">
        <v>0</v>
      </c>
      <c r="N16" s="219">
        <v>0</v>
      </c>
      <c r="O16" s="108">
        <f t="shared" si="3"/>
        <v>0</v>
      </c>
    </row>
    <row r="17" spans="1:15" s="43" customFormat="1" ht="12.75" x14ac:dyDescent="0.2">
      <c r="A17" s="24">
        <v>8</v>
      </c>
      <c r="B17" s="24" t="s">
        <v>296</v>
      </c>
      <c r="C17" s="13">
        <v>0</v>
      </c>
      <c r="D17" s="104" t="e">
        <f t="shared" si="0"/>
        <v>#DIV/0!</v>
      </c>
      <c r="E17" s="191">
        <v>0</v>
      </c>
      <c r="F17" s="211">
        <v>0</v>
      </c>
      <c r="G17" s="191">
        <v>0</v>
      </c>
      <c r="H17" s="211">
        <v>0</v>
      </c>
      <c r="I17" s="105">
        <v>0</v>
      </c>
      <c r="J17" s="106">
        <f t="shared" si="1"/>
        <v>0</v>
      </c>
      <c r="K17" s="104" t="e">
        <f>(J17*100)/J$10</f>
        <v>#DIV/0!</v>
      </c>
      <c r="L17" s="191">
        <v>0</v>
      </c>
      <c r="M17" s="106">
        <v>0</v>
      </c>
      <c r="N17" s="219">
        <v>0</v>
      </c>
      <c r="O17" s="108">
        <f t="shared" si="3"/>
        <v>0</v>
      </c>
    </row>
    <row r="18" spans="1:15" s="43" customFormat="1" ht="12.75" x14ac:dyDescent="0.2">
      <c r="A18" s="24">
        <v>9</v>
      </c>
      <c r="B18" s="24" t="s">
        <v>517</v>
      </c>
      <c r="C18" s="13">
        <v>0</v>
      </c>
      <c r="D18" s="104" t="e">
        <f t="shared" si="0"/>
        <v>#DIV/0!</v>
      </c>
      <c r="E18" s="219">
        <v>0</v>
      </c>
      <c r="F18" s="219">
        <v>0</v>
      </c>
      <c r="G18" s="219">
        <v>0</v>
      </c>
      <c r="H18" s="219">
        <v>0</v>
      </c>
      <c r="I18" s="105">
        <v>0</v>
      </c>
      <c r="J18" s="106">
        <f t="shared" ref="J18:J19" si="6">(((C18*92)/100)*I18)/100</f>
        <v>0</v>
      </c>
      <c r="K18" s="104" t="e">
        <f t="shared" ref="K18:K19" si="7">(J18*100)/J$10</f>
        <v>#DIV/0!</v>
      </c>
      <c r="L18" s="219">
        <v>0</v>
      </c>
      <c r="M18" s="106">
        <v>0</v>
      </c>
      <c r="N18" s="219">
        <v>0</v>
      </c>
      <c r="O18" s="108">
        <f t="shared" si="3"/>
        <v>0</v>
      </c>
    </row>
    <row r="19" spans="1:15" s="43" customFormat="1" ht="12.75" x14ac:dyDescent="0.2">
      <c r="A19" s="24">
        <v>10</v>
      </c>
      <c r="B19" s="24" t="s">
        <v>518</v>
      </c>
      <c r="C19" s="13">
        <v>0</v>
      </c>
      <c r="D19" s="104" t="e">
        <f t="shared" si="0"/>
        <v>#DIV/0!</v>
      </c>
      <c r="E19" s="219">
        <v>0</v>
      </c>
      <c r="F19" s="219">
        <v>0</v>
      </c>
      <c r="G19" s="219">
        <v>0</v>
      </c>
      <c r="H19" s="219">
        <v>0</v>
      </c>
      <c r="I19" s="105">
        <v>0</v>
      </c>
      <c r="J19" s="106">
        <f t="shared" si="6"/>
        <v>0</v>
      </c>
      <c r="K19" s="104" t="e">
        <f t="shared" si="7"/>
        <v>#DIV/0!</v>
      </c>
      <c r="L19" s="219">
        <v>0</v>
      </c>
      <c r="M19" s="106">
        <v>0</v>
      </c>
      <c r="N19" s="219">
        <v>0</v>
      </c>
      <c r="O19" s="108">
        <f t="shared" si="3"/>
        <v>0</v>
      </c>
    </row>
    <row r="20" spans="1:15" s="43" customFormat="1" ht="12.75" x14ac:dyDescent="0.2">
      <c r="A20" s="24">
        <v>11</v>
      </c>
      <c r="B20" s="24" t="s">
        <v>519</v>
      </c>
      <c r="C20" s="13">
        <v>0</v>
      </c>
      <c r="D20" s="104" t="e">
        <f t="shared" ref="D20" si="8">(C20*100)/C$10</f>
        <v>#DIV/0!</v>
      </c>
      <c r="E20" s="219">
        <v>0</v>
      </c>
      <c r="F20" s="219">
        <v>0</v>
      </c>
      <c r="G20" s="219">
        <v>0</v>
      </c>
      <c r="H20" s="219">
        <v>0</v>
      </c>
      <c r="I20" s="105">
        <v>0</v>
      </c>
      <c r="J20" s="106">
        <f t="shared" ref="J20" si="9">(((C20*92)/100)*I20)/100</f>
        <v>0</v>
      </c>
      <c r="K20" s="104" t="e">
        <f t="shared" ref="K20" si="10">(J20*100)/J$10</f>
        <v>#DIV/0!</v>
      </c>
      <c r="L20" s="219">
        <v>0</v>
      </c>
      <c r="M20" s="106">
        <v>0</v>
      </c>
      <c r="N20" s="219">
        <v>0</v>
      </c>
      <c r="O20" s="108">
        <f t="shared" ref="O20" si="11">SUM(E20+L20)</f>
        <v>0</v>
      </c>
    </row>
    <row r="21" spans="1:15" s="43" customFormat="1" ht="12.75" x14ac:dyDescent="0.2">
      <c r="A21" s="24">
        <v>12</v>
      </c>
      <c r="B21" s="24" t="s">
        <v>520</v>
      </c>
      <c r="C21" s="13">
        <v>0</v>
      </c>
      <c r="D21" s="104" t="e">
        <f t="shared" si="0"/>
        <v>#DIV/0!</v>
      </c>
      <c r="E21" s="11">
        <v>0</v>
      </c>
      <c r="F21" s="211">
        <v>0</v>
      </c>
      <c r="G21" s="11">
        <v>0</v>
      </c>
      <c r="H21" s="211">
        <v>0</v>
      </c>
      <c r="I21" s="105">
        <v>0</v>
      </c>
      <c r="J21" s="15">
        <f>(((C21*92)/100)*I21)/100</f>
        <v>0</v>
      </c>
      <c r="K21" s="104" t="e">
        <f t="shared" si="2"/>
        <v>#DIV/0!</v>
      </c>
      <c r="L21" s="11">
        <v>0</v>
      </c>
      <c r="M21" s="106">
        <v>0</v>
      </c>
      <c r="N21" s="219">
        <v>0</v>
      </c>
      <c r="O21" s="108">
        <f t="shared" si="3"/>
        <v>0</v>
      </c>
    </row>
    <row r="22" spans="1:15" s="43" customFormat="1" ht="12.75" x14ac:dyDescent="0.2">
      <c r="A22" s="262" t="s">
        <v>502</v>
      </c>
      <c r="B22" s="181"/>
      <c r="C22" s="212"/>
      <c r="D22" s="196"/>
      <c r="E22" s="187"/>
      <c r="F22" s="187"/>
      <c r="G22" s="187"/>
      <c r="H22" s="187"/>
      <c r="I22" s="213"/>
      <c r="J22" s="182"/>
      <c r="K22" s="196"/>
      <c r="L22" s="187"/>
      <c r="M22" s="182"/>
      <c r="N22" s="187"/>
      <c r="O22" s="184"/>
    </row>
    <row r="23" spans="1:15" s="43" customFormat="1" ht="12.75" x14ac:dyDescent="0.2">
      <c r="A23" s="262" t="s">
        <v>503</v>
      </c>
      <c r="B23" s="181"/>
      <c r="C23" s="212"/>
      <c r="D23" s="196"/>
      <c r="E23" s="187"/>
      <c r="F23" s="187"/>
      <c r="G23" s="187"/>
      <c r="H23" s="187"/>
      <c r="I23" s="213"/>
      <c r="J23" s="182"/>
      <c r="K23" s="196"/>
      <c r="L23" s="187"/>
      <c r="M23" s="182"/>
      <c r="N23" s="187"/>
      <c r="O23" s="184"/>
    </row>
    <row r="24" spans="1:15" s="43" customFormat="1" ht="12.75" x14ac:dyDescent="0.2"/>
    <row r="25" spans="1:15" s="43" customFormat="1" ht="12.75" x14ac:dyDescent="0.2">
      <c r="A25" s="67" t="s">
        <v>131</v>
      </c>
      <c r="B25" s="60"/>
      <c r="C25" s="60"/>
      <c r="D25" s="60"/>
      <c r="E25" s="60"/>
      <c r="F25" s="60"/>
      <c r="G25" s="60"/>
      <c r="H25" s="60"/>
      <c r="I25" s="60"/>
      <c r="J25" s="60"/>
      <c r="K25" s="64"/>
      <c r="L25" s="64"/>
      <c r="M25" s="64"/>
      <c r="N25" s="60"/>
      <c r="O25" s="8"/>
    </row>
    <row r="26" spans="1:15" s="43" customFormat="1" ht="12.75" x14ac:dyDescent="0.2">
      <c r="A26" s="153">
        <v>1</v>
      </c>
      <c r="B26" s="153" t="s">
        <v>114</v>
      </c>
      <c r="C26" s="154">
        <v>3.02</v>
      </c>
      <c r="D26" s="155">
        <v>100</v>
      </c>
      <c r="E26" s="156">
        <v>10</v>
      </c>
      <c r="F26" s="156">
        <v>6</v>
      </c>
      <c r="G26" s="156">
        <v>131</v>
      </c>
      <c r="H26" s="156">
        <v>108</v>
      </c>
      <c r="I26" s="157">
        <v>41.57</v>
      </c>
      <c r="J26" s="154">
        <f>(((C26*92)/100)*I26)/100</f>
        <v>1.1549808799999999</v>
      </c>
      <c r="K26" s="155">
        <v>100</v>
      </c>
      <c r="L26" s="156">
        <v>5</v>
      </c>
      <c r="M26" s="154">
        <v>3.8</v>
      </c>
      <c r="N26" s="156">
        <v>679.9</v>
      </c>
      <c r="O26" s="156">
        <f>SUM(E26+L26)</f>
        <v>15</v>
      </c>
    </row>
    <row r="27" spans="1:15" s="43" customFormat="1" ht="12.75" x14ac:dyDescent="0.2">
      <c r="A27" s="24">
        <v>2</v>
      </c>
      <c r="B27" s="24" t="s">
        <v>290</v>
      </c>
      <c r="C27" s="13">
        <v>2.4700000000000002</v>
      </c>
      <c r="D27" s="12">
        <f>(C27*100)/C$26</f>
        <v>81.788079470198682</v>
      </c>
      <c r="E27" s="11">
        <v>6</v>
      </c>
      <c r="F27" s="211">
        <v>6</v>
      </c>
      <c r="G27" s="11">
        <v>129</v>
      </c>
      <c r="H27" s="211">
        <v>108</v>
      </c>
      <c r="I27" s="105">
        <v>41.55</v>
      </c>
      <c r="J27" s="15">
        <f>(((C27*92)/100)*I27)/100</f>
        <v>0.94418220000000008</v>
      </c>
      <c r="K27" s="12">
        <f>(J27*100)/J$26</f>
        <v>81.74872990105257</v>
      </c>
      <c r="L27" s="11">
        <v>3</v>
      </c>
      <c r="M27" s="13">
        <v>3.8</v>
      </c>
      <c r="N27" s="219">
        <v>664.7</v>
      </c>
      <c r="O27" s="17">
        <f>SUM(E27+L27)</f>
        <v>9</v>
      </c>
    </row>
    <row r="28" spans="1:15" s="43" customFormat="1" ht="12.75" x14ac:dyDescent="0.2">
      <c r="A28" s="24">
        <v>3</v>
      </c>
      <c r="B28" s="24" t="s">
        <v>291</v>
      </c>
      <c r="C28" s="13">
        <v>2.92</v>
      </c>
      <c r="D28" s="104">
        <f t="shared" ref="D28:D37" si="12">(C28*100)/C$26</f>
        <v>96.688741721854299</v>
      </c>
      <c r="E28" s="191">
        <v>10</v>
      </c>
      <c r="F28" s="211">
        <v>6</v>
      </c>
      <c r="G28" s="191">
        <v>123</v>
      </c>
      <c r="H28" s="211">
        <v>108</v>
      </c>
      <c r="I28" s="105">
        <v>41.81</v>
      </c>
      <c r="J28" s="106">
        <f t="shared" ref="J28:J37" si="13">(((C28*92)/100)*I28)/100</f>
        <v>1.12318384</v>
      </c>
      <c r="K28" s="104">
        <f t="shared" ref="K28:K37" si="14">(J28*100)/J$26</f>
        <v>97.246963949740902</v>
      </c>
      <c r="L28" s="191">
        <v>5</v>
      </c>
      <c r="M28" s="13">
        <v>4</v>
      </c>
      <c r="N28" s="219">
        <v>658.8</v>
      </c>
      <c r="O28" s="108">
        <f t="shared" ref="O28:O37" si="15">SUM(E28+L28)</f>
        <v>15</v>
      </c>
    </row>
    <row r="29" spans="1:15" s="43" customFormat="1" ht="12.75" x14ac:dyDescent="0.2">
      <c r="A29" s="24">
        <v>4</v>
      </c>
      <c r="B29" s="24" t="s">
        <v>292</v>
      </c>
      <c r="C29" s="13">
        <v>2.82</v>
      </c>
      <c r="D29" s="104">
        <f t="shared" si="12"/>
        <v>93.377483443708613</v>
      </c>
      <c r="E29" s="191">
        <v>8</v>
      </c>
      <c r="F29" s="211">
        <v>6</v>
      </c>
      <c r="G29" s="191">
        <v>121</v>
      </c>
      <c r="H29" s="219">
        <v>108</v>
      </c>
      <c r="I29" s="105">
        <v>40.43</v>
      </c>
      <c r="J29" s="106">
        <f>(((C29*92)/100)*I29)/100</f>
        <v>1.0489159199999998</v>
      </c>
      <c r="K29" s="104">
        <f t="shared" si="14"/>
        <v>90.816734559276853</v>
      </c>
      <c r="L29" s="191">
        <v>4</v>
      </c>
      <c r="M29" s="13">
        <v>4.3</v>
      </c>
      <c r="N29" s="219">
        <v>659.3</v>
      </c>
      <c r="O29" s="108">
        <f t="shared" si="15"/>
        <v>12</v>
      </c>
    </row>
    <row r="30" spans="1:15" s="43" customFormat="1" ht="12.75" x14ac:dyDescent="0.2">
      <c r="A30" s="24">
        <v>5</v>
      </c>
      <c r="B30" s="24" t="s">
        <v>293</v>
      </c>
      <c r="C30" s="13">
        <v>2.76</v>
      </c>
      <c r="D30" s="104">
        <f t="shared" si="12"/>
        <v>91.390728476821195</v>
      </c>
      <c r="E30" s="191">
        <v>8</v>
      </c>
      <c r="F30" s="211">
        <v>6</v>
      </c>
      <c r="G30" s="191">
        <v>125</v>
      </c>
      <c r="H30" s="219">
        <v>108</v>
      </c>
      <c r="I30" s="105">
        <v>44.94</v>
      </c>
      <c r="J30" s="106">
        <f t="shared" si="13"/>
        <v>1.1411164799999998</v>
      </c>
      <c r="K30" s="104">
        <f t="shared" si="14"/>
        <v>98.799599176048687</v>
      </c>
      <c r="L30" s="191">
        <v>6</v>
      </c>
      <c r="M30" s="13">
        <v>3.9</v>
      </c>
      <c r="N30" s="219">
        <v>662.7</v>
      </c>
      <c r="O30" s="108">
        <f t="shared" si="15"/>
        <v>14</v>
      </c>
    </row>
    <row r="31" spans="1:15" s="43" customFormat="1" ht="12.75" x14ac:dyDescent="0.2">
      <c r="A31" s="24">
        <v>6</v>
      </c>
      <c r="B31" s="24" t="s">
        <v>294</v>
      </c>
      <c r="C31" s="13">
        <v>2.79</v>
      </c>
      <c r="D31" s="104">
        <f t="shared" si="12"/>
        <v>92.384105960264904</v>
      </c>
      <c r="E31" s="211">
        <v>8</v>
      </c>
      <c r="F31" s="211">
        <v>6</v>
      </c>
      <c r="G31" s="211">
        <v>128</v>
      </c>
      <c r="H31" s="219">
        <v>108</v>
      </c>
      <c r="I31" s="105">
        <v>43.78</v>
      </c>
      <c r="J31" s="106">
        <f t="shared" si="13"/>
        <v>1.1237450400000002</v>
      </c>
      <c r="K31" s="104">
        <f t="shared" si="14"/>
        <v>97.295553498686516</v>
      </c>
      <c r="L31" s="211">
        <v>6</v>
      </c>
      <c r="M31" s="13">
        <v>4.5</v>
      </c>
      <c r="N31" s="219">
        <v>675.5</v>
      </c>
      <c r="O31" s="108">
        <f t="shared" si="15"/>
        <v>14</v>
      </c>
    </row>
    <row r="32" spans="1:15" s="43" customFormat="1" ht="12.75" x14ac:dyDescent="0.2">
      <c r="A32" s="24">
        <v>7</v>
      </c>
      <c r="B32" s="24" t="s">
        <v>295</v>
      </c>
      <c r="C32" s="13">
        <v>2.64</v>
      </c>
      <c r="D32" s="104">
        <f t="shared" si="12"/>
        <v>87.41721854304636</v>
      </c>
      <c r="E32" s="211">
        <v>8</v>
      </c>
      <c r="F32" s="211">
        <v>6</v>
      </c>
      <c r="G32" s="211">
        <v>125</v>
      </c>
      <c r="H32" s="219">
        <v>108</v>
      </c>
      <c r="I32" s="105">
        <v>42.03</v>
      </c>
      <c r="J32" s="106">
        <f t="shared" si="13"/>
        <v>1.0208246400000001</v>
      </c>
      <c r="K32" s="104">
        <f t="shared" si="14"/>
        <v>88.384548842055295</v>
      </c>
      <c r="L32" s="211">
        <v>5</v>
      </c>
      <c r="M32" s="13">
        <v>4.4000000000000004</v>
      </c>
      <c r="N32" s="105">
        <v>673</v>
      </c>
      <c r="O32" s="108">
        <f t="shared" si="15"/>
        <v>13</v>
      </c>
    </row>
    <row r="33" spans="1:15" s="43" customFormat="1" ht="12.75" x14ac:dyDescent="0.2">
      <c r="A33" s="24">
        <v>8</v>
      </c>
      <c r="B33" s="24" t="s">
        <v>296</v>
      </c>
      <c r="C33" s="13">
        <v>2.67</v>
      </c>
      <c r="D33" s="104">
        <f t="shared" si="12"/>
        <v>88.410596026490069</v>
      </c>
      <c r="E33" s="11">
        <v>8</v>
      </c>
      <c r="F33" s="211">
        <v>6</v>
      </c>
      <c r="G33" s="11">
        <v>105</v>
      </c>
      <c r="H33" s="219">
        <v>108</v>
      </c>
      <c r="I33" s="105">
        <v>40.659999999999997</v>
      </c>
      <c r="J33" s="106">
        <f t="shared" si="13"/>
        <v>0.99877223999999987</v>
      </c>
      <c r="K33" s="104">
        <f t="shared" si="14"/>
        <v>86.475218533487748</v>
      </c>
      <c r="L33" s="11">
        <v>5</v>
      </c>
      <c r="M33" s="13">
        <v>4.2</v>
      </c>
      <c r="N33" s="219">
        <v>667.9</v>
      </c>
      <c r="O33" s="108">
        <f t="shared" si="15"/>
        <v>13</v>
      </c>
    </row>
    <row r="34" spans="1:15" s="43" customFormat="1" ht="12.75" x14ac:dyDescent="0.2">
      <c r="A34" s="24">
        <v>9</v>
      </c>
      <c r="B34" s="24" t="s">
        <v>517</v>
      </c>
      <c r="C34" s="13">
        <v>2.31</v>
      </c>
      <c r="D34" s="104">
        <f t="shared" si="12"/>
        <v>76.490066225165563</v>
      </c>
      <c r="E34" s="219">
        <v>6</v>
      </c>
      <c r="F34" s="219">
        <v>6</v>
      </c>
      <c r="G34" s="219">
        <v>125</v>
      </c>
      <c r="H34" s="219">
        <v>108</v>
      </c>
      <c r="I34" s="105">
        <v>41.68</v>
      </c>
      <c r="J34" s="106">
        <f t="shared" ref="J34:J35" si="16">(((C34*92)/100)*I34)/100</f>
        <v>0.88578335999999991</v>
      </c>
      <c r="K34" s="104">
        <f t="shared" ref="K34:K35" si="17">(J34*100)/J$26</f>
        <v>76.692469575773416</v>
      </c>
      <c r="L34" s="219">
        <v>3</v>
      </c>
      <c r="M34" s="13">
        <v>4.5999999999999996</v>
      </c>
      <c r="N34" s="219">
        <v>662.6</v>
      </c>
      <c r="O34" s="108">
        <f t="shared" ref="O34:O35" si="18">SUM(E34+L34)</f>
        <v>9</v>
      </c>
    </row>
    <row r="35" spans="1:15" s="43" customFormat="1" ht="12.75" x14ac:dyDescent="0.2">
      <c r="A35" s="24">
        <v>10</v>
      </c>
      <c r="B35" s="24" t="s">
        <v>518</v>
      </c>
      <c r="C35" s="106">
        <v>2.61</v>
      </c>
      <c r="D35" s="104">
        <f t="shared" si="12"/>
        <v>86.423841059602651</v>
      </c>
      <c r="E35" s="219">
        <v>8</v>
      </c>
      <c r="F35" s="219">
        <v>6</v>
      </c>
      <c r="G35" s="219">
        <v>128</v>
      </c>
      <c r="H35" s="219">
        <v>108</v>
      </c>
      <c r="I35" s="105">
        <v>41.17</v>
      </c>
      <c r="J35" s="106">
        <f t="shared" si="16"/>
        <v>0.98857403999999993</v>
      </c>
      <c r="K35" s="104">
        <f t="shared" si="17"/>
        <v>85.592242877648332</v>
      </c>
      <c r="L35" s="219">
        <v>4</v>
      </c>
      <c r="M35" s="13">
        <v>4.0999999999999996</v>
      </c>
      <c r="N35" s="219">
        <v>660.4</v>
      </c>
      <c r="O35" s="108">
        <f t="shared" si="18"/>
        <v>12</v>
      </c>
    </row>
    <row r="36" spans="1:15" s="43" customFormat="1" ht="12.75" x14ac:dyDescent="0.2">
      <c r="A36" s="24">
        <v>11</v>
      </c>
      <c r="B36" s="24" t="s">
        <v>519</v>
      </c>
      <c r="C36" s="106">
        <v>2.36</v>
      </c>
      <c r="D36" s="104">
        <f t="shared" ref="D36" si="19">(C36*100)/C$26</f>
        <v>78.145695364238406</v>
      </c>
      <c r="E36" s="219">
        <v>6</v>
      </c>
      <c r="F36" s="219">
        <v>6</v>
      </c>
      <c r="G36" s="219">
        <v>128</v>
      </c>
      <c r="H36" s="219">
        <v>108</v>
      </c>
      <c r="I36" s="105">
        <v>39.94</v>
      </c>
      <c r="J36" s="106">
        <f t="shared" ref="J36" si="20">(((C36*92)/100)*I36)/100</f>
        <v>0.86717727999999994</v>
      </c>
      <c r="K36" s="104">
        <f t="shared" ref="K36" si="21">(J36*100)/J$26</f>
        <v>75.081526890730871</v>
      </c>
      <c r="L36" s="219">
        <v>2</v>
      </c>
      <c r="M36" s="13">
        <v>5.0999999999999996</v>
      </c>
      <c r="N36" s="219">
        <v>661.4</v>
      </c>
      <c r="O36" s="108">
        <f t="shared" ref="O36" si="22">SUM(E36+L36)</f>
        <v>8</v>
      </c>
    </row>
    <row r="37" spans="1:15" s="43" customFormat="1" ht="12.75" x14ac:dyDescent="0.2">
      <c r="A37" s="24">
        <v>12</v>
      </c>
      <c r="B37" s="24" t="s">
        <v>520</v>
      </c>
      <c r="C37" s="106">
        <v>2.4500000000000002</v>
      </c>
      <c r="D37" s="104">
        <f t="shared" si="12"/>
        <v>81.125827814569547</v>
      </c>
      <c r="E37" s="11">
        <v>6</v>
      </c>
      <c r="F37" s="211">
        <v>6</v>
      </c>
      <c r="G37" s="11">
        <v>113</v>
      </c>
      <c r="H37" s="219">
        <v>108</v>
      </c>
      <c r="I37" s="105">
        <v>39.380000000000003</v>
      </c>
      <c r="J37" s="106">
        <f t="shared" si="13"/>
        <v>0.88762520000000011</v>
      </c>
      <c r="K37" s="104">
        <f t="shared" si="14"/>
        <v>76.851938882312936</v>
      </c>
      <c r="L37" s="11">
        <v>3</v>
      </c>
      <c r="M37" s="13">
        <v>4.7</v>
      </c>
      <c r="N37" s="219">
        <v>674.8</v>
      </c>
      <c r="O37" s="108">
        <f t="shared" si="15"/>
        <v>9</v>
      </c>
    </row>
    <row r="38" spans="1:15" s="43" customFormat="1" ht="12.75" x14ac:dyDescent="0.2"/>
    <row r="39" spans="1:15" s="43" customFormat="1" ht="12.75" x14ac:dyDescent="0.2">
      <c r="A39" s="58" t="s">
        <v>51</v>
      </c>
      <c r="B39" s="60"/>
      <c r="C39" s="60"/>
      <c r="D39" s="60"/>
      <c r="E39" s="60"/>
      <c r="F39" s="60"/>
      <c r="G39" s="60"/>
      <c r="H39" s="60"/>
      <c r="I39" s="60"/>
      <c r="J39" s="60"/>
      <c r="K39" s="64"/>
      <c r="L39" s="64"/>
      <c r="M39" s="64"/>
      <c r="N39" s="60"/>
      <c r="O39" s="8"/>
    </row>
    <row r="40" spans="1:15" s="43" customFormat="1" ht="12.75" x14ac:dyDescent="0.2">
      <c r="A40" s="153">
        <v>1</v>
      </c>
      <c r="B40" s="153" t="s">
        <v>114</v>
      </c>
      <c r="C40" s="154">
        <v>0</v>
      </c>
      <c r="D40" s="155">
        <v>100</v>
      </c>
      <c r="E40" s="156">
        <v>0</v>
      </c>
      <c r="F40" s="169">
        <v>0</v>
      </c>
      <c r="G40" s="169">
        <v>0</v>
      </c>
      <c r="H40" s="156">
        <v>0</v>
      </c>
      <c r="I40" s="157">
        <v>0</v>
      </c>
      <c r="J40" s="154">
        <f>(((C40*92)/100)*I40)/100</f>
        <v>0</v>
      </c>
      <c r="K40" s="155">
        <v>100</v>
      </c>
      <c r="L40" s="156">
        <v>0</v>
      </c>
      <c r="M40" s="154">
        <v>0</v>
      </c>
      <c r="N40" s="156">
        <v>0</v>
      </c>
      <c r="O40" s="156">
        <f>SUM(E40+L40)</f>
        <v>0</v>
      </c>
    </row>
    <row r="41" spans="1:15" s="43" customFormat="1" ht="12.75" x14ac:dyDescent="0.2">
      <c r="A41" s="24">
        <v>2</v>
      </c>
      <c r="B41" s="24" t="s">
        <v>290</v>
      </c>
      <c r="C41" s="13">
        <v>0</v>
      </c>
      <c r="D41" s="12" t="e">
        <f>(C41*100)/C$40</f>
        <v>#DIV/0!</v>
      </c>
      <c r="E41" s="11">
        <v>0</v>
      </c>
      <c r="F41" s="98">
        <v>0</v>
      </c>
      <c r="G41" s="98">
        <v>0</v>
      </c>
      <c r="H41" s="211">
        <v>0</v>
      </c>
      <c r="I41" s="105">
        <v>0</v>
      </c>
      <c r="J41" s="15">
        <f>(((C41*92)/100)*I41)/100</f>
        <v>0</v>
      </c>
      <c r="K41" s="12" t="e">
        <f>(J41*100)/J$40</f>
        <v>#DIV/0!</v>
      </c>
      <c r="L41" s="11">
        <v>0</v>
      </c>
      <c r="M41" s="13">
        <v>0</v>
      </c>
      <c r="N41" s="219">
        <v>0</v>
      </c>
      <c r="O41" s="17">
        <f>SUM(E41+L41)</f>
        <v>0</v>
      </c>
    </row>
    <row r="42" spans="1:15" s="43" customFormat="1" ht="12.75" x14ac:dyDescent="0.2">
      <c r="A42" s="24">
        <v>3</v>
      </c>
      <c r="B42" s="24" t="s">
        <v>291</v>
      </c>
      <c r="C42" s="13">
        <v>0</v>
      </c>
      <c r="D42" s="104" t="e">
        <f t="shared" ref="D42:D51" si="23">(C42*100)/C$40</f>
        <v>#DIV/0!</v>
      </c>
      <c r="E42" s="191">
        <v>0</v>
      </c>
      <c r="F42" s="98">
        <v>0</v>
      </c>
      <c r="G42" s="98">
        <v>0</v>
      </c>
      <c r="H42" s="211">
        <v>0</v>
      </c>
      <c r="I42" s="105">
        <v>0</v>
      </c>
      <c r="J42" s="106">
        <f t="shared" ref="J42:J51" si="24">(((C42*92)/100)*I42)/100</f>
        <v>0</v>
      </c>
      <c r="K42" s="104" t="e">
        <f t="shared" ref="K42:K51" si="25">(J42*100)/J$40</f>
        <v>#DIV/0!</v>
      </c>
      <c r="L42" s="191">
        <v>0</v>
      </c>
      <c r="M42" s="13">
        <v>0</v>
      </c>
      <c r="N42" s="219">
        <v>0</v>
      </c>
      <c r="O42" s="108">
        <f t="shared" ref="O42:O51" si="26">SUM(E42+L42)</f>
        <v>0</v>
      </c>
    </row>
    <row r="43" spans="1:15" s="43" customFormat="1" ht="12.75" x14ac:dyDescent="0.2">
      <c r="A43" s="24">
        <v>4</v>
      </c>
      <c r="B43" s="24" t="s">
        <v>292</v>
      </c>
      <c r="C43" s="13">
        <v>0</v>
      </c>
      <c r="D43" s="104" t="e">
        <f t="shared" si="23"/>
        <v>#DIV/0!</v>
      </c>
      <c r="E43" s="191">
        <v>0</v>
      </c>
      <c r="F43" s="98">
        <v>0</v>
      </c>
      <c r="G43" s="98">
        <v>0</v>
      </c>
      <c r="H43" s="211">
        <v>0</v>
      </c>
      <c r="I43" s="105">
        <v>0</v>
      </c>
      <c r="J43" s="106">
        <f t="shared" si="24"/>
        <v>0</v>
      </c>
      <c r="K43" s="104" t="e">
        <f t="shared" si="25"/>
        <v>#DIV/0!</v>
      </c>
      <c r="L43" s="191">
        <v>0</v>
      </c>
      <c r="M43" s="13">
        <v>0</v>
      </c>
      <c r="N43" s="219">
        <v>0</v>
      </c>
      <c r="O43" s="108">
        <f>SUM(E43+L43)</f>
        <v>0</v>
      </c>
    </row>
    <row r="44" spans="1:15" s="43" customFormat="1" ht="12.75" x14ac:dyDescent="0.2">
      <c r="A44" s="24">
        <v>5</v>
      </c>
      <c r="B44" s="24" t="s">
        <v>293</v>
      </c>
      <c r="C44" s="13">
        <v>0</v>
      </c>
      <c r="D44" s="104" t="e">
        <f t="shared" si="23"/>
        <v>#DIV/0!</v>
      </c>
      <c r="E44" s="191">
        <v>0</v>
      </c>
      <c r="F44" s="98">
        <v>0</v>
      </c>
      <c r="G44" s="98">
        <v>0</v>
      </c>
      <c r="H44" s="211">
        <v>0</v>
      </c>
      <c r="I44" s="105">
        <v>0</v>
      </c>
      <c r="J44" s="106">
        <f t="shared" si="24"/>
        <v>0</v>
      </c>
      <c r="K44" s="104" t="e">
        <f t="shared" si="25"/>
        <v>#DIV/0!</v>
      </c>
      <c r="L44" s="191">
        <v>0</v>
      </c>
      <c r="M44" s="13">
        <v>0</v>
      </c>
      <c r="N44" s="219">
        <v>0</v>
      </c>
      <c r="O44" s="108">
        <f t="shared" si="26"/>
        <v>0</v>
      </c>
    </row>
    <row r="45" spans="1:15" s="43" customFormat="1" ht="12.75" x14ac:dyDescent="0.2">
      <c r="A45" s="24">
        <v>6</v>
      </c>
      <c r="B45" s="24" t="s">
        <v>294</v>
      </c>
      <c r="C45" s="13">
        <v>0</v>
      </c>
      <c r="D45" s="104" t="e">
        <f t="shared" si="23"/>
        <v>#DIV/0!</v>
      </c>
      <c r="E45" s="211">
        <v>0</v>
      </c>
      <c r="F45" s="98">
        <v>0</v>
      </c>
      <c r="G45" s="98">
        <v>0</v>
      </c>
      <c r="H45" s="211">
        <v>0</v>
      </c>
      <c r="I45" s="105">
        <v>0</v>
      </c>
      <c r="J45" s="106">
        <f t="shared" si="24"/>
        <v>0</v>
      </c>
      <c r="K45" s="104" t="e">
        <f t="shared" si="25"/>
        <v>#DIV/0!</v>
      </c>
      <c r="L45" s="211">
        <v>0</v>
      </c>
      <c r="M45" s="13">
        <v>0</v>
      </c>
      <c r="N45" s="219">
        <v>0</v>
      </c>
      <c r="O45" s="108">
        <f t="shared" si="26"/>
        <v>0</v>
      </c>
    </row>
    <row r="46" spans="1:15" s="43" customFormat="1" ht="12.75" x14ac:dyDescent="0.2">
      <c r="A46" s="24">
        <v>7</v>
      </c>
      <c r="B46" s="24" t="s">
        <v>295</v>
      </c>
      <c r="C46" s="13">
        <v>0</v>
      </c>
      <c r="D46" s="104" t="e">
        <f t="shared" si="23"/>
        <v>#DIV/0!</v>
      </c>
      <c r="E46" s="211">
        <v>0</v>
      </c>
      <c r="F46" s="98">
        <v>0</v>
      </c>
      <c r="G46" s="98">
        <v>0</v>
      </c>
      <c r="H46" s="211">
        <v>0</v>
      </c>
      <c r="I46" s="105">
        <v>0</v>
      </c>
      <c r="J46" s="106">
        <f t="shared" si="24"/>
        <v>0</v>
      </c>
      <c r="K46" s="104" t="e">
        <f t="shared" si="25"/>
        <v>#DIV/0!</v>
      </c>
      <c r="L46" s="211">
        <v>0</v>
      </c>
      <c r="M46" s="13">
        <v>0</v>
      </c>
      <c r="N46" s="219">
        <v>0</v>
      </c>
      <c r="O46" s="108">
        <f t="shared" si="26"/>
        <v>0</v>
      </c>
    </row>
    <row r="47" spans="1:15" s="43" customFormat="1" ht="12.75" x14ac:dyDescent="0.2">
      <c r="A47" s="24">
        <v>8</v>
      </c>
      <c r="B47" s="24" t="s">
        <v>296</v>
      </c>
      <c r="C47" s="13">
        <v>0</v>
      </c>
      <c r="D47" s="104" t="e">
        <f t="shared" si="23"/>
        <v>#DIV/0!</v>
      </c>
      <c r="E47" s="11">
        <v>0</v>
      </c>
      <c r="F47" s="98">
        <v>0</v>
      </c>
      <c r="G47" s="98">
        <v>0</v>
      </c>
      <c r="H47" s="211">
        <v>0</v>
      </c>
      <c r="I47" s="105">
        <v>0</v>
      </c>
      <c r="J47" s="106">
        <f t="shared" si="24"/>
        <v>0</v>
      </c>
      <c r="K47" s="104" t="e">
        <f t="shared" si="25"/>
        <v>#DIV/0!</v>
      </c>
      <c r="L47" s="11">
        <v>0</v>
      </c>
      <c r="M47" s="13">
        <v>0</v>
      </c>
      <c r="N47" s="219">
        <v>0</v>
      </c>
      <c r="O47" s="108">
        <f t="shared" si="26"/>
        <v>0</v>
      </c>
    </row>
    <row r="48" spans="1:15" s="43" customFormat="1" ht="12.75" x14ac:dyDescent="0.2">
      <c r="A48" s="24">
        <v>9</v>
      </c>
      <c r="B48" s="24" t="s">
        <v>517</v>
      </c>
      <c r="C48" s="13">
        <v>0</v>
      </c>
      <c r="D48" s="104" t="e">
        <f t="shared" si="23"/>
        <v>#DIV/0!</v>
      </c>
      <c r="E48" s="219">
        <v>0</v>
      </c>
      <c r="F48" s="98">
        <v>0</v>
      </c>
      <c r="G48" s="98">
        <v>0</v>
      </c>
      <c r="H48" s="219">
        <v>0</v>
      </c>
      <c r="I48" s="105">
        <v>0</v>
      </c>
      <c r="J48" s="106">
        <f t="shared" ref="J48:J50" si="27">(((C48*92)/100)*I48)/100</f>
        <v>0</v>
      </c>
      <c r="K48" s="104" t="e">
        <f t="shared" ref="K48:K50" si="28">(J48*100)/J$40</f>
        <v>#DIV/0!</v>
      </c>
      <c r="L48" s="219">
        <v>0</v>
      </c>
      <c r="M48" s="13">
        <v>0</v>
      </c>
      <c r="N48" s="219">
        <v>0</v>
      </c>
      <c r="O48" s="108">
        <f t="shared" si="26"/>
        <v>0</v>
      </c>
    </row>
    <row r="49" spans="1:15" s="43" customFormat="1" ht="12.75" x14ac:dyDescent="0.2">
      <c r="A49" s="24">
        <v>10</v>
      </c>
      <c r="B49" s="24" t="s">
        <v>518</v>
      </c>
      <c r="C49" s="13">
        <v>0</v>
      </c>
      <c r="D49" s="104" t="e">
        <f t="shared" ref="D49" si="29">(C49*100)/C$40</f>
        <v>#DIV/0!</v>
      </c>
      <c r="E49" s="219">
        <v>0</v>
      </c>
      <c r="F49" s="98">
        <v>0</v>
      </c>
      <c r="G49" s="98">
        <v>0</v>
      </c>
      <c r="H49" s="219">
        <v>0</v>
      </c>
      <c r="I49" s="105">
        <v>0</v>
      </c>
      <c r="J49" s="106">
        <f t="shared" ref="J49" si="30">(((C49*92)/100)*I49)/100</f>
        <v>0</v>
      </c>
      <c r="K49" s="104" t="e">
        <f t="shared" ref="K49" si="31">(J49*100)/J$40</f>
        <v>#DIV/0!</v>
      </c>
      <c r="L49" s="219">
        <v>0</v>
      </c>
      <c r="M49" s="13">
        <v>0</v>
      </c>
      <c r="N49" s="219">
        <v>0</v>
      </c>
      <c r="O49" s="108">
        <f t="shared" ref="O49" si="32">SUM(E49+L49)</f>
        <v>0</v>
      </c>
    </row>
    <row r="50" spans="1:15" s="43" customFormat="1" ht="12.75" x14ac:dyDescent="0.2">
      <c r="A50" s="24">
        <v>11</v>
      </c>
      <c r="B50" s="24" t="s">
        <v>519</v>
      </c>
      <c r="C50" s="13">
        <v>0</v>
      </c>
      <c r="D50" s="104" t="e">
        <f t="shared" si="23"/>
        <v>#DIV/0!</v>
      </c>
      <c r="E50" s="219">
        <v>0</v>
      </c>
      <c r="F50" s="98">
        <v>0</v>
      </c>
      <c r="G50" s="98">
        <v>0</v>
      </c>
      <c r="H50" s="219">
        <v>0</v>
      </c>
      <c r="I50" s="105">
        <v>0</v>
      </c>
      <c r="J50" s="106">
        <f t="shared" si="27"/>
        <v>0</v>
      </c>
      <c r="K50" s="104" t="e">
        <f t="shared" si="28"/>
        <v>#DIV/0!</v>
      </c>
      <c r="L50" s="219">
        <v>0</v>
      </c>
      <c r="M50" s="13">
        <v>0</v>
      </c>
      <c r="N50" s="219">
        <v>0</v>
      </c>
      <c r="O50" s="108">
        <f t="shared" si="26"/>
        <v>0</v>
      </c>
    </row>
    <row r="51" spans="1:15" s="43" customFormat="1" ht="12.75" x14ac:dyDescent="0.2">
      <c r="A51" s="24">
        <v>12</v>
      </c>
      <c r="B51" s="24" t="s">
        <v>520</v>
      </c>
      <c r="C51" s="13">
        <v>0</v>
      </c>
      <c r="D51" s="104" t="e">
        <f t="shared" si="23"/>
        <v>#DIV/0!</v>
      </c>
      <c r="E51" s="11">
        <v>0</v>
      </c>
      <c r="F51" s="98">
        <v>0</v>
      </c>
      <c r="G51" s="98">
        <v>0</v>
      </c>
      <c r="H51" s="211">
        <v>0</v>
      </c>
      <c r="I51" s="105">
        <v>0</v>
      </c>
      <c r="J51" s="106">
        <f t="shared" si="24"/>
        <v>0</v>
      </c>
      <c r="K51" s="104" t="e">
        <f t="shared" si="25"/>
        <v>#DIV/0!</v>
      </c>
      <c r="L51" s="11">
        <v>0</v>
      </c>
      <c r="M51" s="13">
        <v>0</v>
      </c>
      <c r="N51" s="219">
        <v>0</v>
      </c>
      <c r="O51" s="108">
        <f t="shared" si="26"/>
        <v>0</v>
      </c>
    </row>
    <row r="52" spans="1:15" s="43" customFormat="1" ht="12.75" x14ac:dyDescent="0.2">
      <c r="A52" s="262" t="s">
        <v>502</v>
      </c>
      <c r="B52" s="181"/>
      <c r="C52" s="212"/>
      <c r="D52" s="196"/>
      <c r="E52" s="187"/>
      <c r="F52" s="267"/>
      <c r="G52" s="267"/>
      <c r="H52" s="187"/>
      <c r="I52" s="213"/>
      <c r="J52" s="182"/>
      <c r="K52" s="196"/>
      <c r="L52" s="187"/>
      <c r="M52" s="212"/>
      <c r="N52" s="187"/>
      <c r="O52" s="184"/>
    </row>
    <row r="53" spans="1:15" s="43" customFormat="1" ht="12.75" x14ac:dyDescent="0.2">
      <c r="A53" s="262" t="s">
        <v>503</v>
      </c>
      <c r="B53" s="181"/>
      <c r="C53" s="212"/>
      <c r="D53" s="196"/>
      <c r="E53" s="187"/>
      <c r="F53" s="267"/>
      <c r="G53" s="267"/>
      <c r="H53" s="187"/>
      <c r="I53" s="213"/>
      <c r="J53" s="182"/>
      <c r="K53" s="196"/>
      <c r="L53" s="187"/>
      <c r="M53" s="212"/>
      <c r="N53" s="187"/>
      <c r="O53" s="184"/>
    </row>
    <row r="54" spans="1:15" s="43" customFormat="1" ht="12.75" x14ac:dyDescent="0.2"/>
    <row r="55" spans="1:15" s="43" customFormat="1" ht="12.75" x14ac:dyDescent="0.2">
      <c r="A55" s="58" t="s">
        <v>129</v>
      </c>
      <c r="B55" s="60"/>
      <c r="C55" s="60"/>
      <c r="D55" s="60"/>
      <c r="E55" s="60"/>
      <c r="F55" s="60"/>
      <c r="G55" s="60"/>
      <c r="H55" s="60"/>
      <c r="I55" s="60"/>
      <c r="J55" s="60"/>
      <c r="K55" s="64"/>
      <c r="L55" s="64"/>
      <c r="M55" s="64"/>
      <c r="N55" s="60"/>
      <c r="O55" s="8"/>
    </row>
    <row r="56" spans="1:15" s="43" customFormat="1" ht="12.75" x14ac:dyDescent="0.2">
      <c r="A56" s="153">
        <v>1</v>
      </c>
      <c r="B56" s="153" t="s">
        <v>114</v>
      </c>
      <c r="C56" s="154">
        <v>3.02</v>
      </c>
      <c r="D56" s="155">
        <v>100</v>
      </c>
      <c r="E56" s="156">
        <v>10</v>
      </c>
      <c r="F56" s="156">
        <v>6</v>
      </c>
      <c r="G56" s="156">
        <v>131</v>
      </c>
      <c r="H56" s="156">
        <v>108</v>
      </c>
      <c r="I56" s="157">
        <v>41.57</v>
      </c>
      <c r="J56" s="154">
        <f>(((C56*92)/100)*I56)/100</f>
        <v>1.1549808799999999</v>
      </c>
      <c r="K56" s="155">
        <v>100</v>
      </c>
      <c r="L56" s="156">
        <v>5</v>
      </c>
      <c r="M56" s="154">
        <v>3.8</v>
      </c>
      <c r="N56" s="156">
        <v>679.9</v>
      </c>
      <c r="O56" s="156">
        <f>SUM(E56+L56)</f>
        <v>15</v>
      </c>
    </row>
    <row r="57" spans="1:15" s="43" customFormat="1" ht="12.75" x14ac:dyDescent="0.2">
      <c r="A57" s="24">
        <v>2</v>
      </c>
      <c r="B57" s="24" t="s">
        <v>290</v>
      </c>
      <c r="C57" s="13">
        <v>2.4700000000000002</v>
      </c>
      <c r="D57" s="104">
        <f>(C57*100)/C$26</f>
        <v>81.788079470198682</v>
      </c>
      <c r="E57" s="219">
        <v>6</v>
      </c>
      <c r="F57" s="219">
        <v>6</v>
      </c>
      <c r="G57" s="219">
        <v>129</v>
      </c>
      <c r="H57" s="219">
        <v>108</v>
      </c>
      <c r="I57" s="105">
        <v>41.55</v>
      </c>
      <c r="J57" s="106">
        <f>(((C57*92)/100)*I57)/100</f>
        <v>0.94418220000000008</v>
      </c>
      <c r="K57" s="104">
        <f>(J57*100)/J$26</f>
        <v>81.74872990105257</v>
      </c>
      <c r="L57" s="219">
        <v>3</v>
      </c>
      <c r="M57" s="13">
        <v>3.8</v>
      </c>
      <c r="N57" s="219">
        <v>664.7</v>
      </c>
      <c r="O57" s="108">
        <f>SUM(E57+L57)</f>
        <v>9</v>
      </c>
    </row>
    <row r="58" spans="1:15" s="43" customFormat="1" ht="12.75" x14ac:dyDescent="0.2">
      <c r="A58" s="24">
        <v>3</v>
      </c>
      <c r="B58" s="24" t="s">
        <v>291</v>
      </c>
      <c r="C58" s="13">
        <v>2.92</v>
      </c>
      <c r="D58" s="104">
        <f t="shared" ref="D58:D67" si="33">(C58*100)/C$26</f>
        <v>96.688741721854299</v>
      </c>
      <c r="E58" s="219">
        <v>10</v>
      </c>
      <c r="F58" s="219">
        <v>6</v>
      </c>
      <c r="G58" s="219">
        <v>123</v>
      </c>
      <c r="H58" s="219">
        <v>108</v>
      </c>
      <c r="I58" s="105">
        <v>41.81</v>
      </c>
      <c r="J58" s="106">
        <f t="shared" ref="J58" si="34">(((C58*92)/100)*I58)/100</f>
        <v>1.12318384</v>
      </c>
      <c r="K58" s="104">
        <f t="shared" ref="K58:K67" si="35">(J58*100)/J$26</f>
        <v>97.246963949740902</v>
      </c>
      <c r="L58" s="219">
        <v>5</v>
      </c>
      <c r="M58" s="13">
        <v>4</v>
      </c>
      <c r="N58" s="219">
        <v>658.8</v>
      </c>
      <c r="O58" s="108">
        <f t="shared" ref="O58:O67" si="36">SUM(E58+L58)</f>
        <v>15</v>
      </c>
    </row>
    <row r="59" spans="1:15" s="43" customFormat="1" ht="12.75" x14ac:dyDescent="0.2">
      <c r="A59" s="24">
        <v>4</v>
      </c>
      <c r="B59" s="24" t="s">
        <v>292</v>
      </c>
      <c r="C59" s="13">
        <v>2.82</v>
      </c>
      <c r="D59" s="104">
        <f t="shared" si="33"/>
        <v>93.377483443708613</v>
      </c>
      <c r="E59" s="219">
        <v>8</v>
      </c>
      <c r="F59" s="219">
        <v>6</v>
      </c>
      <c r="G59" s="219">
        <v>121</v>
      </c>
      <c r="H59" s="219">
        <v>108</v>
      </c>
      <c r="I59" s="105">
        <v>40.43</v>
      </c>
      <c r="J59" s="106">
        <f>(((C59*92)/100)*I59)/100</f>
        <v>1.0489159199999998</v>
      </c>
      <c r="K59" s="104">
        <f t="shared" si="35"/>
        <v>90.816734559276853</v>
      </c>
      <c r="L59" s="219">
        <v>4</v>
      </c>
      <c r="M59" s="13">
        <v>4.3</v>
      </c>
      <c r="N59" s="219">
        <v>659.3</v>
      </c>
      <c r="O59" s="108">
        <f t="shared" si="36"/>
        <v>12</v>
      </c>
    </row>
    <row r="60" spans="1:15" s="43" customFormat="1" ht="12.75" x14ac:dyDescent="0.2">
      <c r="A60" s="24">
        <v>5</v>
      </c>
      <c r="B60" s="24" t="s">
        <v>293</v>
      </c>
      <c r="C60" s="13">
        <v>2.76</v>
      </c>
      <c r="D60" s="104">
        <f t="shared" si="33"/>
        <v>91.390728476821195</v>
      </c>
      <c r="E60" s="219">
        <v>8</v>
      </c>
      <c r="F60" s="219">
        <v>6</v>
      </c>
      <c r="G60" s="219">
        <v>125</v>
      </c>
      <c r="H60" s="219">
        <v>108</v>
      </c>
      <c r="I60" s="105">
        <v>44.94</v>
      </c>
      <c r="J60" s="106">
        <f t="shared" ref="J60:J67" si="37">(((C60*92)/100)*I60)/100</f>
        <v>1.1411164799999998</v>
      </c>
      <c r="K60" s="104">
        <f t="shared" si="35"/>
        <v>98.799599176048687</v>
      </c>
      <c r="L60" s="219">
        <v>6</v>
      </c>
      <c r="M60" s="13">
        <v>3.9</v>
      </c>
      <c r="N60" s="219">
        <v>662.7</v>
      </c>
      <c r="O60" s="108">
        <f t="shared" si="36"/>
        <v>14</v>
      </c>
    </row>
    <row r="61" spans="1:15" s="43" customFormat="1" ht="12.75" x14ac:dyDescent="0.2">
      <c r="A61" s="24">
        <v>6</v>
      </c>
      <c r="B61" s="24" t="s">
        <v>294</v>
      </c>
      <c r="C61" s="13">
        <v>2.79</v>
      </c>
      <c r="D61" s="104">
        <f t="shared" si="33"/>
        <v>92.384105960264904</v>
      </c>
      <c r="E61" s="219">
        <v>8</v>
      </c>
      <c r="F61" s="219">
        <v>6</v>
      </c>
      <c r="G61" s="219">
        <v>128</v>
      </c>
      <c r="H61" s="219">
        <v>108</v>
      </c>
      <c r="I61" s="105">
        <v>43.78</v>
      </c>
      <c r="J61" s="106">
        <f t="shared" si="37"/>
        <v>1.1237450400000002</v>
      </c>
      <c r="K61" s="104">
        <f t="shared" si="35"/>
        <v>97.295553498686516</v>
      </c>
      <c r="L61" s="219">
        <v>6</v>
      </c>
      <c r="M61" s="13">
        <v>4.5</v>
      </c>
      <c r="N61" s="219">
        <v>675.5</v>
      </c>
      <c r="O61" s="108">
        <f t="shared" si="36"/>
        <v>14</v>
      </c>
    </row>
    <row r="62" spans="1:15" s="43" customFormat="1" ht="12.75" x14ac:dyDescent="0.2">
      <c r="A62" s="24">
        <v>7</v>
      </c>
      <c r="B62" s="24" t="s">
        <v>295</v>
      </c>
      <c r="C62" s="13">
        <v>2.64</v>
      </c>
      <c r="D62" s="104">
        <f t="shared" si="33"/>
        <v>87.41721854304636</v>
      </c>
      <c r="E62" s="219">
        <v>8</v>
      </c>
      <c r="F62" s="219">
        <v>6</v>
      </c>
      <c r="G62" s="219">
        <v>125</v>
      </c>
      <c r="H62" s="219">
        <v>108</v>
      </c>
      <c r="I62" s="105">
        <v>42.03</v>
      </c>
      <c r="J62" s="106">
        <f t="shared" si="37"/>
        <v>1.0208246400000001</v>
      </c>
      <c r="K62" s="104">
        <f t="shared" si="35"/>
        <v>88.384548842055295</v>
      </c>
      <c r="L62" s="219">
        <v>5</v>
      </c>
      <c r="M62" s="13">
        <v>4.4000000000000004</v>
      </c>
      <c r="N62" s="105">
        <v>673</v>
      </c>
      <c r="O62" s="108">
        <f t="shared" si="36"/>
        <v>13</v>
      </c>
    </row>
    <row r="63" spans="1:15" s="43" customFormat="1" ht="12.75" x14ac:dyDescent="0.2">
      <c r="A63" s="24">
        <v>8</v>
      </c>
      <c r="B63" s="24" t="s">
        <v>296</v>
      </c>
      <c r="C63" s="13">
        <v>2.67</v>
      </c>
      <c r="D63" s="104">
        <f t="shared" si="33"/>
        <v>88.410596026490069</v>
      </c>
      <c r="E63" s="219">
        <v>8</v>
      </c>
      <c r="F63" s="219">
        <v>6</v>
      </c>
      <c r="G63" s="219">
        <v>105</v>
      </c>
      <c r="H63" s="219">
        <v>108</v>
      </c>
      <c r="I63" s="105">
        <v>40.659999999999997</v>
      </c>
      <c r="J63" s="106">
        <f t="shared" si="37"/>
        <v>0.99877223999999987</v>
      </c>
      <c r="K63" s="104">
        <f t="shared" si="35"/>
        <v>86.475218533487748</v>
      </c>
      <c r="L63" s="219">
        <v>5</v>
      </c>
      <c r="M63" s="13">
        <v>4.2</v>
      </c>
      <c r="N63" s="219">
        <v>667.9</v>
      </c>
      <c r="O63" s="108">
        <f t="shared" si="36"/>
        <v>13</v>
      </c>
    </row>
    <row r="64" spans="1:15" s="43" customFormat="1" ht="12.75" x14ac:dyDescent="0.2">
      <c r="A64" s="24">
        <v>9</v>
      </c>
      <c r="B64" s="24" t="s">
        <v>517</v>
      </c>
      <c r="C64" s="13">
        <v>2.31</v>
      </c>
      <c r="D64" s="104">
        <f t="shared" si="33"/>
        <v>76.490066225165563</v>
      </c>
      <c r="E64" s="219">
        <v>6</v>
      </c>
      <c r="F64" s="219">
        <v>6</v>
      </c>
      <c r="G64" s="219">
        <v>125</v>
      </c>
      <c r="H64" s="219">
        <v>108</v>
      </c>
      <c r="I64" s="105">
        <v>41.68</v>
      </c>
      <c r="J64" s="106">
        <f t="shared" si="37"/>
        <v>0.88578335999999991</v>
      </c>
      <c r="K64" s="104">
        <f t="shared" si="35"/>
        <v>76.692469575773416</v>
      </c>
      <c r="L64" s="219">
        <v>3</v>
      </c>
      <c r="M64" s="13">
        <v>4.5999999999999996</v>
      </c>
      <c r="N64" s="219">
        <v>662.6</v>
      </c>
      <c r="O64" s="108">
        <f t="shared" si="36"/>
        <v>9</v>
      </c>
    </row>
    <row r="65" spans="1:15" s="43" customFormat="1" ht="12.75" x14ac:dyDescent="0.2">
      <c r="A65" s="24">
        <v>10</v>
      </c>
      <c r="B65" s="24" t="s">
        <v>518</v>
      </c>
      <c r="C65" s="106">
        <v>2.61</v>
      </c>
      <c r="D65" s="104">
        <f t="shared" si="33"/>
        <v>86.423841059602651</v>
      </c>
      <c r="E65" s="219">
        <v>8</v>
      </c>
      <c r="F65" s="219">
        <v>6</v>
      </c>
      <c r="G65" s="219">
        <v>128</v>
      </c>
      <c r="H65" s="219">
        <v>108</v>
      </c>
      <c r="I65" s="105">
        <v>41.17</v>
      </c>
      <c r="J65" s="106">
        <f t="shared" si="37"/>
        <v>0.98857403999999993</v>
      </c>
      <c r="K65" s="104">
        <f t="shared" si="35"/>
        <v>85.592242877648332</v>
      </c>
      <c r="L65" s="219">
        <v>4</v>
      </c>
      <c r="M65" s="13">
        <v>4.0999999999999996</v>
      </c>
      <c r="N65" s="219">
        <v>660.4</v>
      </c>
      <c r="O65" s="108">
        <f t="shared" si="36"/>
        <v>12</v>
      </c>
    </row>
    <row r="66" spans="1:15" s="43" customFormat="1" ht="12.75" x14ac:dyDescent="0.2">
      <c r="A66" s="24">
        <v>11</v>
      </c>
      <c r="B66" s="24" t="s">
        <v>519</v>
      </c>
      <c r="C66" s="106">
        <v>2.36</v>
      </c>
      <c r="D66" s="104">
        <f t="shared" si="33"/>
        <v>78.145695364238406</v>
      </c>
      <c r="E66" s="219">
        <v>6</v>
      </c>
      <c r="F66" s="219">
        <v>6</v>
      </c>
      <c r="G66" s="219">
        <v>128</v>
      </c>
      <c r="H66" s="219">
        <v>108</v>
      </c>
      <c r="I66" s="105">
        <v>39.94</v>
      </c>
      <c r="J66" s="106">
        <f t="shared" si="37"/>
        <v>0.86717727999999994</v>
      </c>
      <c r="K66" s="104">
        <f t="shared" si="35"/>
        <v>75.081526890730871</v>
      </c>
      <c r="L66" s="219">
        <v>2</v>
      </c>
      <c r="M66" s="13">
        <v>5.0999999999999996</v>
      </c>
      <c r="N66" s="219">
        <v>661.4</v>
      </c>
      <c r="O66" s="108">
        <f t="shared" si="36"/>
        <v>8</v>
      </c>
    </row>
    <row r="67" spans="1:15" s="43" customFormat="1" ht="12.75" x14ac:dyDescent="0.2">
      <c r="A67" s="24">
        <v>12</v>
      </c>
      <c r="B67" s="24" t="s">
        <v>520</v>
      </c>
      <c r="C67" s="106">
        <v>2.4500000000000002</v>
      </c>
      <c r="D67" s="104">
        <f t="shared" si="33"/>
        <v>81.125827814569547</v>
      </c>
      <c r="E67" s="219">
        <v>6</v>
      </c>
      <c r="F67" s="219">
        <v>6</v>
      </c>
      <c r="G67" s="219">
        <v>113</v>
      </c>
      <c r="H67" s="219">
        <v>108</v>
      </c>
      <c r="I67" s="105">
        <v>39.380000000000003</v>
      </c>
      <c r="J67" s="106">
        <f t="shared" si="37"/>
        <v>0.88762520000000011</v>
      </c>
      <c r="K67" s="104">
        <f t="shared" si="35"/>
        <v>76.851938882312936</v>
      </c>
      <c r="L67" s="219">
        <v>3</v>
      </c>
      <c r="M67" s="13">
        <v>4.7</v>
      </c>
      <c r="N67" s="219">
        <v>674.8</v>
      </c>
      <c r="O67" s="108">
        <f t="shared" si="36"/>
        <v>9</v>
      </c>
    </row>
    <row r="69" spans="1:15" x14ac:dyDescent="0.25">
      <c r="B69" s="524" t="s">
        <v>62</v>
      </c>
      <c r="C69" s="524"/>
      <c r="D69" s="524"/>
      <c r="E69" s="524"/>
      <c r="F69" s="524"/>
      <c r="G69" s="524"/>
      <c r="H69" s="524"/>
    </row>
    <row r="70" spans="1:15" x14ac:dyDescent="0.25">
      <c r="B70" s="238" t="s">
        <v>441</v>
      </c>
      <c r="C70" s="525" t="s">
        <v>28</v>
      </c>
      <c r="D70" s="526"/>
      <c r="E70" s="525" t="s">
        <v>80</v>
      </c>
      <c r="F70" s="526"/>
      <c r="G70" s="527" t="s">
        <v>63</v>
      </c>
      <c r="H70" s="526"/>
    </row>
    <row r="71" spans="1:15" x14ac:dyDescent="0.25">
      <c r="B71" s="239" t="s">
        <v>64</v>
      </c>
      <c r="C71" s="528"/>
      <c r="D71" s="529"/>
      <c r="E71" s="529"/>
      <c r="F71" s="529"/>
      <c r="G71" s="529"/>
      <c r="H71" s="530"/>
    </row>
    <row r="72" spans="1:15" x14ac:dyDescent="0.25">
      <c r="B72" s="239" t="s">
        <v>95</v>
      </c>
      <c r="C72" s="535" t="s">
        <v>287</v>
      </c>
      <c r="D72" s="535"/>
      <c r="E72" s="533" t="s">
        <v>123</v>
      </c>
      <c r="F72" s="532"/>
      <c r="G72" s="535" t="s">
        <v>504</v>
      </c>
      <c r="H72" s="535"/>
    </row>
    <row r="73" spans="1:15" x14ac:dyDescent="0.25">
      <c r="B73" s="239" t="s">
        <v>65</v>
      </c>
      <c r="C73" s="531">
        <v>2.9</v>
      </c>
      <c r="D73" s="532"/>
      <c r="E73" s="542">
        <v>2.2999999999999998</v>
      </c>
      <c r="F73" s="543"/>
      <c r="G73" s="531">
        <v>3.4</v>
      </c>
      <c r="H73" s="532"/>
    </row>
    <row r="74" spans="1:15" x14ac:dyDescent="0.25">
      <c r="B74" s="239" t="s">
        <v>66</v>
      </c>
      <c r="C74" s="531">
        <v>7.3</v>
      </c>
      <c r="D74" s="532"/>
      <c r="E74" s="542">
        <v>6.4</v>
      </c>
      <c r="F74" s="543"/>
      <c r="G74" s="531">
        <v>6.3</v>
      </c>
      <c r="H74" s="532"/>
    </row>
    <row r="75" spans="1:15" x14ac:dyDescent="0.25">
      <c r="B75" s="239" t="s">
        <v>67</v>
      </c>
      <c r="C75" s="531">
        <v>144</v>
      </c>
      <c r="D75" s="532"/>
      <c r="E75" s="542">
        <v>148</v>
      </c>
      <c r="F75" s="543"/>
      <c r="G75" s="542">
        <v>128</v>
      </c>
      <c r="H75" s="543"/>
    </row>
    <row r="76" spans="1:15" x14ac:dyDescent="0.25">
      <c r="B76" s="239" t="s">
        <v>68</v>
      </c>
      <c r="C76" s="531">
        <v>173</v>
      </c>
      <c r="D76" s="532"/>
      <c r="E76" s="542">
        <v>103</v>
      </c>
      <c r="F76" s="543"/>
      <c r="G76" s="531">
        <v>121</v>
      </c>
      <c r="H76" s="532"/>
    </row>
    <row r="77" spans="1:15" x14ac:dyDescent="0.25">
      <c r="B77" s="239" t="s">
        <v>77</v>
      </c>
      <c r="C77" s="531" t="s">
        <v>181</v>
      </c>
      <c r="D77" s="533"/>
      <c r="E77" s="533" t="s">
        <v>124</v>
      </c>
      <c r="F77" s="533"/>
      <c r="G77" s="533" t="s">
        <v>505</v>
      </c>
      <c r="H77" s="532"/>
    </row>
    <row r="78" spans="1:15" x14ac:dyDescent="0.25">
      <c r="B78" s="239" t="s">
        <v>84</v>
      </c>
      <c r="C78" s="544" t="s">
        <v>150</v>
      </c>
      <c r="D78" s="527"/>
      <c r="E78" s="527"/>
      <c r="F78" s="527"/>
      <c r="G78" s="527"/>
      <c r="H78" s="526"/>
    </row>
    <row r="79" spans="1:15" x14ac:dyDescent="0.25">
      <c r="B79" s="239" t="s">
        <v>69</v>
      </c>
      <c r="C79" s="535" t="s">
        <v>406</v>
      </c>
      <c r="D79" s="535"/>
      <c r="E79" s="535" t="s">
        <v>442</v>
      </c>
      <c r="F79" s="535"/>
      <c r="G79" s="535" t="s">
        <v>442</v>
      </c>
      <c r="H79" s="535"/>
    </row>
    <row r="80" spans="1:15" x14ac:dyDescent="0.25">
      <c r="B80" s="238" t="s">
        <v>70</v>
      </c>
      <c r="C80" s="555"/>
      <c r="D80" s="556"/>
      <c r="E80" s="567"/>
      <c r="F80" s="567"/>
      <c r="G80" s="535" t="s">
        <v>506</v>
      </c>
      <c r="H80" s="535"/>
    </row>
    <row r="81" spans="2:8" s="47" customFormat="1" x14ac:dyDescent="0.25">
      <c r="B81" s="238"/>
      <c r="C81" s="252"/>
      <c r="D81" s="251"/>
      <c r="E81" s="179"/>
      <c r="F81" s="179"/>
      <c r="G81" s="256"/>
      <c r="H81" s="256"/>
    </row>
    <row r="82" spans="2:8" x14ac:dyDescent="0.25">
      <c r="B82" s="239" t="s">
        <v>71</v>
      </c>
      <c r="C82" s="537"/>
      <c r="D82" s="537"/>
      <c r="E82" s="537"/>
      <c r="F82" s="537"/>
      <c r="G82" s="537"/>
      <c r="H82" s="537"/>
    </row>
    <row r="83" spans="2:8" x14ac:dyDescent="0.25">
      <c r="B83" s="239" t="s">
        <v>116</v>
      </c>
      <c r="C83" s="241" t="s">
        <v>406</v>
      </c>
      <c r="D83" s="259" t="s">
        <v>541</v>
      </c>
      <c r="E83" s="241" t="s">
        <v>406</v>
      </c>
      <c r="F83" s="259" t="s">
        <v>541</v>
      </c>
      <c r="G83" s="241" t="s">
        <v>507</v>
      </c>
      <c r="H83" s="256" t="s">
        <v>454</v>
      </c>
    </row>
    <row r="84" spans="2:8" x14ac:dyDescent="0.25">
      <c r="B84" s="239" t="s">
        <v>82</v>
      </c>
      <c r="C84" s="117"/>
      <c r="D84" s="179"/>
      <c r="E84" s="131"/>
      <c r="F84" s="179"/>
      <c r="G84" s="241" t="s">
        <v>486</v>
      </c>
      <c r="H84" s="256" t="s">
        <v>508</v>
      </c>
    </row>
    <row r="85" spans="2:8" x14ac:dyDescent="0.25">
      <c r="B85" s="239" t="s">
        <v>82</v>
      </c>
      <c r="C85" s="117"/>
      <c r="D85" s="179"/>
      <c r="E85" s="131"/>
      <c r="F85" s="179"/>
      <c r="G85" s="241" t="s">
        <v>486</v>
      </c>
      <c r="H85" s="256" t="s">
        <v>509</v>
      </c>
    </row>
    <row r="86" spans="2:8" x14ac:dyDescent="0.25">
      <c r="B86" s="239" t="s">
        <v>82</v>
      </c>
      <c r="C86" s="239"/>
      <c r="D86" s="255"/>
      <c r="E86" s="117"/>
      <c r="F86" s="179"/>
      <c r="G86" s="117"/>
      <c r="H86" s="179"/>
    </row>
    <row r="87" spans="2:8" s="47" customFormat="1" x14ac:dyDescent="0.25">
      <c r="B87" s="239"/>
      <c r="C87" s="239"/>
      <c r="D87" s="255"/>
      <c r="E87" s="117"/>
      <c r="F87" s="179"/>
      <c r="G87" s="117"/>
      <c r="H87" s="179"/>
    </row>
    <row r="88" spans="2:8" x14ac:dyDescent="0.25">
      <c r="B88" s="239" t="s">
        <v>73</v>
      </c>
      <c r="C88" s="534"/>
      <c r="D88" s="534"/>
      <c r="E88" s="534"/>
      <c r="F88" s="534"/>
      <c r="G88" s="534"/>
      <c r="H88" s="534"/>
    </row>
    <row r="89" spans="2:8" x14ac:dyDescent="0.25">
      <c r="B89" s="239" t="s">
        <v>74</v>
      </c>
      <c r="C89" s="241" t="s">
        <v>444</v>
      </c>
      <c r="D89" s="241" t="s">
        <v>99</v>
      </c>
      <c r="E89" s="241" t="s">
        <v>444</v>
      </c>
      <c r="F89" s="241" t="s">
        <v>99</v>
      </c>
      <c r="G89" s="241" t="s">
        <v>521</v>
      </c>
      <c r="H89" s="241" t="s">
        <v>99</v>
      </c>
    </row>
    <row r="90" spans="2:8" x14ac:dyDescent="0.25">
      <c r="B90" s="239"/>
      <c r="C90" s="241"/>
      <c r="D90" s="241" t="s">
        <v>100</v>
      </c>
      <c r="E90" s="241"/>
      <c r="F90" s="241" t="s">
        <v>100</v>
      </c>
      <c r="G90" s="241"/>
      <c r="H90" s="241" t="s">
        <v>100</v>
      </c>
    </row>
    <row r="91" spans="2:8" s="47" customFormat="1" x14ac:dyDescent="0.25">
      <c r="B91" s="240"/>
      <c r="C91" s="117"/>
      <c r="D91" s="117"/>
      <c r="E91" s="117"/>
      <c r="F91" s="117"/>
      <c r="G91" s="241"/>
      <c r="H91" s="241"/>
    </row>
    <row r="92" spans="2:8" x14ac:dyDescent="0.25">
      <c r="B92" s="240"/>
      <c r="C92" s="117"/>
      <c r="D92" s="117"/>
      <c r="E92" s="117"/>
      <c r="F92" s="117"/>
      <c r="G92" s="241"/>
      <c r="H92" s="241"/>
    </row>
    <row r="93" spans="2:8" x14ac:dyDescent="0.25">
      <c r="B93" s="239" t="s">
        <v>75</v>
      </c>
      <c r="C93" s="241" t="s">
        <v>544</v>
      </c>
      <c r="D93" s="241" t="s">
        <v>115</v>
      </c>
      <c r="E93" s="241" t="s">
        <v>544</v>
      </c>
      <c r="F93" s="241" t="s">
        <v>115</v>
      </c>
      <c r="G93" s="132" t="s">
        <v>514</v>
      </c>
      <c r="H93" s="132" t="s">
        <v>512</v>
      </c>
    </row>
    <row r="94" spans="2:8" s="47" customFormat="1" x14ac:dyDescent="0.25">
      <c r="B94" s="240"/>
      <c r="C94" s="130" t="s">
        <v>444</v>
      </c>
      <c r="D94" s="130" t="s">
        <v>545</v>
      </c>
      <c r="E94" s="130" t="s">
        <v>444</v>
      </c>
      <c r="F94" s="130" t="s">
        <v>545</v>
      </c>
      <c r="G94" s="241" t="s">
        <v>511</v>
      </c>
      <c r="H94" s="241" t="s">
        <v>459</v>
      </c>
    </row>
    <row r="95" spans="2:8" s="47" customFormat="1" x14ac:dyDescent="0.25">
      <c r="B95" s="240"/>
      <c r="C95" s="241" t="s">
        <v>546</v>
      </c>
      <c r="D95" s="241" t="s">
        <v>115</v>
      </c>
      <c r="E95" s="241" t="s">
        <v>546</v>
      </c>
      <c r="F95" s="241" t="s">
        <v>115</v>
      </c>
      <c r="G95" s="241" t="s">
        <v>486</v>
      </c>
      <c r="H95" s="241" t="s">
        <v>512</v>
      </c>
    </row>
    <row r="96" spans="2:8" x14ac:dyDescent="0.25">
      <c r="B96" s="240"/>
      <c r="C96" s="241" t="s">
        <v>485</v>
      </c>
      <c r="D96" s="241" t="s">
        <v>448</v>
      </c>
      <c r="E96" s="241" t="s">
        <v>485</v>
      </c>
      <c r="F96" s="241" t="s">
        <v>448</v>
      </c>
      <c r="G96" s="241" t="s">
        <v>339</v>
      </c>
      <c r="H96" s="241" t="s">
        <v>459</v>
      </c>
    </row>
    <row r="97" spans="2:8" s="47" customFormat="1" x14ac:dyDescent="0.25">
      <c r="B97" s="240"/>
      <c r="C97" s="239"/>
      <c r="D97" s="241"/>
      <c r="E97" s="241"/>
      <c r="F97" s="241"/>
      <c r="G97" s="241" t="s">
        <v>513</v>
      </c>
      <c r="H97" s="241" t="s">
        <v>448</v>
      </c>
    </row>
    <row r="98" spans="2:8" x14ac:dyDescent="0.25">
      <c r="B98" s="240"/>
      <c r="C98" s="239"/>
      <c r="D98" s="239"/>
      <c r="E98" s="241"/>
      <c r="F98" s="241"/>
      <c r="G98" s="117"/>
      <c r="H98" s="117"/>
    </row>
    <row r="99" spans="2:8" x14ac:dyDescent="0.25">
      <c r="B99" s="240" t="s">
        <v>78</v>
      </c>
      <c r="C99" s="69"/>
      <c r="D99" s="69"/>
      <c r="E99" s="241"/>
      <c r="F99" s="130"/>
      <c r="G99" s="117"/>
      <c r="H99" s="117"/>
    </row>
    <row r="100" spans="2:8" s="47" customFormat="1" x14ac:dyDescent="0.25">
      <c r="B100" s="240"/>
      <c r="C100" s="239"/>
      <c r="D100" s="239"/>
      <c r="E100" s="241"/>
      <c r="F100" s="241"/>
      <c r="G100" s="117"/>
      <c r="H100" s="117"/>
    </row>
    <row r="101" spans="2:8" s="47" customFormat="1" x14ac:dyDescent="0.25">
      <c r="B101" s="240"/>
      <c r="C101" s="69"/>
      <c r="D101" s="69"/>
      <c r="E101" s="241"/>
      <c r="F101" s="241"/>
      <c r="G101" s="117"/>
      <c r="H101" s="117"/>
    </row>
    <row r="102" spans="2:8" x14ac:dyDescent="0.25">
      <c r="B102" s="239" t="s">
        <v>93</v>
      </c>
      <c r="C102" s="239" t="s">
        <v>544</v>
      </c>
      <c r="D102" s="239" t="s">
        <v>547</v>
      </c>
      <c r="E102" s="239" t="s">
        <v>544</v>
      </c>
      <c r="F102" s="239" t="s">
        <v>547</v>
      </c>
      <c r="G102" s="241"/>
      <c r="H102" s="241"/>
    </row>
    <row r="103" spans="2:8" x14ac:dyDescent="0.25">
      <c r="B103" s="239"/>
      <c r="C103" s="239"/>
      <c r="D103" s="239"/>
      <c r="E103" s="117"/>
      <c r="F103" s="241"/>
      <c r="G103" s="117"/>
      <c r="H103" s="117"/>
    </row>
    <row r="104" spans="2:8" x14ac:dyDescent="0.25">
      <c r="B104" s="75"/>
      <c r="C104" s="239"/>
      <c r="D104" s="239"/>
      <c r="E104" s="193"/>
      <c r="F104" s="193"/>
      <c r="G104" s="119"/>
      <c r="H104" s="119"/>
    </row>
    <row r="105" spans="2:8" x14ac:dyDescent="0.25">
      <c r="B105" s="239"/>
      <c r="C105" s="239"/>
      <c r="D105" s="239"/>
      <c r="E105" s="241"/>
      <c r="F105" s="241"/>
      <c r="G105" s="117"/>
      <c r="H105" s="117"/>
    </row>
    <row r="106" spans="2:8" x14ac:dyDescent="0.25">
      <c r="B106" s="239"/>
      <c r="C106" s="239"/>
      <c r="D106" s="239"/>
      <c r="E106" s="241"/>
      <c r="F106" s="193"/>
      <c r="G106" s="117"/>
      <c r="H106" s="117"/>
    </row>
    <row r="107" spans="2:8" x14ac:dyDescent="0.25">
      <c r="B107" s="204"/>
      <c r="C107" s="204"/>
      <c r="D107" s="234"/>
      <c r="E107" s="204"/>
      <c r="F107" s="204"/>
      <c r="G107" s="204"/>
      <c r="H107" s="204"/>
    </row>
    <row r="108" spans="2:8" x14ac:dyDescent="0.25">
      <c r="B108" s="204"/>
      <c r="C108" s="204"/>
      <c r="D108" s="234"/>
      <c r="E108" s="204"/>
      <c r="F108" s="204"/>
      <c r="G108" s="204"/>
      <c r="H108" s="204"/>
    </row>
    <row r="109" spans="2:8" x14ac:dyDescent="0.25">
      <c r="B109" s="204"/>
      <c r="C109" s="204"/>
      <c r="D109" s="234"/>
      <c r="E109" s="204"/>
      <c r="F109" s="204"/>
      <c r="G109" s="204"/>
      <c r="H109" s="204"/>
    </row>
    <row r="110" spans="2:8" x14ac:dyDescent="0.25">
      <c r="B110" s="210"/>
      <c r="C110" s="210"/>
      <c r="D110" s="210"/>
      <c r="E110" s="210"/>
      <c r="F110" s="210"/>
      <c r="G110" s="210"/>
      <c r="H110" s="210"/>
    </row>
  </sheetData>
  <mergeCells count="37">
    <mergeCell ref="C88:H88"/>
    <mergeCell ref="C76:D76"/>
    <mergeCell ref="E76:F76"/>
    <mergeCell ref="G76:H76"/>
    <mergeCell ref="C78:H78"/>
    <mergeCell ref="C79:D79"/>
    <mergeCell ref="E79:F79"/>
    <mergeCell ref="G79:H79"/>
    <mergeCell ref="C80:D80"/>
    <mergeCell ref="E80:F80"/>
    <mergeCell ref="G80:H80"/>
    <mergeCell ref="C82:H82"/>
    <mergeCell ref="C77:D77"/>
    <mergeCell ref="E77:F77"/>
    <mergeCell ref="G77:H77"/>
    <mergeCell ref="C74:D74"/>
    <mergeCell ref="E74:F74"/>
    <mergeCell ref="G74:H74"/>
    <mergeCell ref="C75:D75"/>
    <mergeCell ref="E75:F75"/>
    <mergeCell ref="G75:H75"/>
    <mergeCell ref="C72:D72"/>
    <mergeCell ref="E72:F72"/>
    <mergeCell ref="G72:H72"/>
    <mergeCell ref="C73:D73"/>
    <mergeCell ref="E73:F73"/>
    <mergeCell ref="G73:H73"/>
    <mergeCell ref="B69:H69"/>
    <mergeCell ref="C70:D70"/>
    <mergeCell ref="E70:F70"/>
    <mergeCell ref="G70:H70"/>
    <mergeCell ref="C71:H71"/>
    <mergeCell ref="A7:A8"/>
    <mergeCell ref="B7:B8"/>
    <mergeCell ref="C7:E7"/>
    <mergeCell ref="J7:L7"/>
    <mergeCell ref="O7:O8"/>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50"/>
  <sheetViews>
    <sheetView topLeftCell="B1" workbookViewId="0">
      <selection activeCell="S27" sqref="S27"/>
    </sheetView>
  </sheetViews>
  <sheetFormatPr defaultRowHeight="15" x14ac:dyDescent="0.25"/>
  <cols>
    <col min="1" max="1" width="29.7109375" style="130" customWidth="1"/>
    <col min="2" max="2" width="16.42578125" style="130" customWidth="1"/>
    <col min="3" max="4" width="12.28515625" style="130" customWidth="1"/>
    <col min="5" max="7" width="9.140625" style="130"/>
    <col min="8" max="8" width="16.5703125" style="130" customWidth="1"/>
    <col min="9" max="9" width="15.28515625" style="130" customWidth="1"/>
    <col min="10" max="16384" width="9.140625" style="130"/>
  </cols>
  <sheetData>
    <row r="1" spans="1:25" x14ac:dyDescent="0.25">
      <c r="B1" s="392" t="s">
        <v>611</v>
      </c>
      <c r="C1" s="392"/>
      <c r="D1" s="392"/>
      <c r="E1" s="392"/>
      <c r="F1" s="392"/>
      <c r="G1" s="392"/>
      <c r="H1" s="392"/>
      <c r="I1" s="392"/>
    </row>
    <row r="2" spans="1:25" x14ac:dyDescent="0.25">
      <c r="B2" s="393" t="s">
        <v>612</v>
      </c>
      <c r="C2" s="393"/>
      <c r="D2" s="393"/>
      <c r="E2" s="393"/>
      <c r="F2" s="393"/>
      <c r="G2" s="393"/>
      <c r="H2" s="393"/>
      <c r="I2" s="393"/>
    </row>
    <row r="4" spans="1:25" ht="16.5" thickBot="1" x14ac:dyDescent="0.3">
      <c r="A4" s="394" t="s">
        <v>607</v>
      </c>
      <c r="B4" s="394"/>
      <c r="C4" s="394"/>
      <c r="D4" s="394"/>
      <c r="E4" s="394"/>
      <c r="F4" s="394"/>
      <c r="G4" s="394"/>
      <c r="H4" s="394"/>
      <c r="I4" s="394"/>
      <c r="J4" s="394"/>
      <c r="K4" s="394"/>
      <c r="L4" s="394"/>
      <c r="M4" s="394"/>
      <c r="N4" s="394"/>
      <c r="O4" s="394"/>
      <c r="P4" s="394"/>
      <c r="Q4" s="394"/>
      <c r="R4" s="394"/>
      <c r="S4" s="394"/>
      <c r="T4" s="394"/>
      <c r="U4" s="394"/>
      <c r="V4" s="394"/>
      <c r="W4" s="394"/>
      <c r="X4" s="394"/>
      <c r="Y4" s="394"/>
    </row>
    <row r="5" spans="1:25" ht="16.5" customHeight="1" thickBot="1" x14ac:dyDescent="0.3">
      <c r="A5" s="575" t="s">
        <v>183</v>
      </c>
      <c r="B5" s="575" t="s">
        <v>29</v>
      </c>
      <c r="C5" s="575" t="s">
        <v>202</v>
      </c>
      <c r="D5" s="587" t="s">
        <v>300</v>
      </c>
      <c r="E5" s="588"/>
      <c r="F5" s="588"/>
      <c r="G5" s="589"/>
      <c r="H5" s="580" t="s">
        <v>208</v>
      </c>
      <c r="I5" s="581"/>
      <c r="J5" s="581"/>
      <c r="K5" s="581"/>
      <c r="L5" s="581"/>
      <c r="M5" s="581"/>
      <c r="N5" s="581"/>
      <c r="O5" s="581"/>
      <c r="P5" s="581"/>
      <c r="Q5" s="581"/>
      <c r="R5" s="581"/>
      <c r="S5" s="581"/>
      <c r="T5" s="582"/>
      <c r="U5" s="580" t="s">
        <v>209</v>
      </c>
      <c r="V5" s="582"/>
      <c r="W5" s="580" t="s">
        <v>210</v>
      </c>
      <c r="X5" s="582"/>
      <c r="Y5" s="575" t="s">
        <v>185</v>
      </c>
    </row>
    <row r="6" spans="1:25" ht="31.5" x14ac:dyDescent="0.25">
      <c r="A6" s="576"/>
      <c r="B6" s="576"/>
      <c r="C6" s="576"/>
      <c r="D6" s="575" t="s">
        <v>198</v>
      </c>
      <c r="E6" s="281" t="s">
        <v>197</v>
      </c>
      <c r="F6" s="570" t="s">
        <v>301</v>
      </c>
      <c r="G6" s="571"/>
      <c r="H6" s="575" t="s">
        <v>198</v>
      </c>
      <c r="I6" s="575" t="s">
        <v>197</v>
      </c>
      <c r="J6" s="578" t="s">
        <v>184</v>
      </c>
      <c r="K6" s="583"/>
      <c r="L6" s="578" t="s">
        <v>190</v>
      </c>
      <c r="M6" s="583"/>
      <c r="N6" s="578" t="s">
        <v>192</v>
      </c>
      <c r="O6" s="578" t="s">
        <v>193</v>
      </c>
      <c r="P6" s="575" t="s">
        <v>200</v>
      </c>
      <c r="Q6" s="575" t="s">
        <v>195</v>
      </c>
      <c r="R6" s="575" t="s">
        <v>201</v>
      </c>
      <c r="S6" s="575" t="s">
        <v>194</v>
      </c>
      <c r="T6" s="584" t="s">
        <v>196</v>
      </c>
      <c r="U6" s="575" t="s">
        <v>198</v>
      </c>
      <c r="V6" s="575" t="s">
        <v>211</v>
      </c>
      <c r="W6" s="575" t="s">
        <v>198</v>
      </c>
      <c r="X6" s="575" t="s">
        <v>211</v>
      </c>
      <c r="Y6" s="576"/>
    </row>
    <row r="7" spans="1:25" ht="15.75" x14ac:dyDescent="0.25">
      <c r="A7" s="576"/>
      <c r="B7" s="576"/>
      <c r="C7" s="576"/>
      <c r="D7" s="576"/>
      <c r="E7" s="281"/>
      <c r="F7" s="570"/>
      <c r="G7" s="571"/>
      <c r="H7" s="576"/>
      <c r="I7" s="576"/>
      <c r="J7" s="570"/>
      <c r="K7" s="571"/>
      <c r="L7" s="570"/>
      <c r="M7" s="571"/>
      <c r="N7" s="570"/>
      <c r="O7" s="570"/>
      <c r="P7" s="576"/>
      <c r="Q7" s="576"/>
      <c r="R7" s="576"/>
      <c r="S7" s="576"/>
      <c r="T7" s="585"/>
      <c r="U7" s="576"/>
      <c r="V7" s="576"/>
      <c r="W7" s="576"/>
      <c r="X7" s="576"/>
      <c r="Y7" s="576"/>
    </row>
    <row r="8" spans="1:25" ht="16.5" thickBot="1" x14ac:dyDescent="0.3">
      <c r="A8" s="576"/>
      <c r="B8" s="576"/>
      <c r="C8" s="579"/>
      <c r="D8" s="579"/>
      <c r="E8" s="280"/>
      <c r="F8" s="572"/>
      <c r="G8" s="573"/>
      <c r="H8" s="579"/>
      <c r="I8" s="579"/>
      <c r="J8" s="572"/>
      <c r="K8" s="573"/>
      <c r="L8" s="572"/>
      <c r="M8" s="573"/>
      <c r="N8" s="572"/>
      <c r="O8" s="572"/>
      <c r="P8" s="579"/>
      <c r="Q8" s="579"/>
      <c r="R8" s="579"/>
      <c r="S8" s="577"/>
      <c r="T8" s="586"/>
      <c r="U8" s="577"/>
      <c r="V8" s="577"/>
      <c r="W8" s="577"/>
      <c r="X8" s="577"/>
      <c r="Y8" s="576"/>
    </row>
    <row r="9" spans="1:25" ht="32.25" thickBot="1" x14ac:dyDescent="0.3">
      <c r="A9" s="577"/>
      <c r="B9" s="577"/>
      <c r="C9" s="380" t="s">
        <v>186</v>
      </c>
      <c r="D9" s="430" t="s">
        <v>58</v>
      </c>
      <c r="E9" s="380" t="s">
        <v>58</v>
      </c>
      <c r="F9" s="380" t="s">
        <v>20</v>
      </c>
      <c r="G9" s="380" t="s">
        <v>186</v>
      </c>
      <c r="H9" s="380" t="s">
        <v>58</v>
      </c>
      <c r="I9" s="380" t="s">
        <v>58</v>
      </c>
      <c r="J9" s="380" t="s">
        <v>20</v>
      </c>
      <c r="K9" s="380" t="s">
        <v>186</v>
      </c>
      <c r="L9" s="380" t="s">
        <v>20</v>
      </c>
      <c r="M9" s="380" t="s">
        <v>186</v>
      </c>
      <c r="N9" s="380" t="s">
        <v>191</v>
      </c>
      <c r="O9" s="380" t="s">
        <v>191</v>
      </c>
      <c r="P9" s="380" t="s">
        <v>199</v>
      </c>
      <c r="Q9" s="380" t="s">
        <v>17</v>
      </c>
      <c r="R9" s="380" t="s">
        <v>30</v>
      </c>
      <c r="S9" s="379" t="s">
        <v>186</v>
      </c>
      <c r="T9" s="381" t="s">
        <v>20</v>
      </c>
      <c r="U9" s="380" t="s">
        <v>58</v>
      </c>
      <c r="V9" s="380" t="s">
        <v>58</v>
      </c>
      <c r="W9" s="380" t="s">
        <v>58</v>
      </c>
      <c r="X9" s="380" t="s">
        <v>58</v>
      </c>
      <c r="Y9" s="577"/>
    </row>
    <row r="10" spans="1:25" x14ac:dyDescent="0.25">
      <c r="A10" s="348"/>
      <c r="B10" s="348"/>
      <c r="C10" s="348"/>
      <c r="D10" s="348"/>
      <c r="E10" s="348"/>
      <c r="F10" s="348"/>
      <c r="G10" s="348"/>
      <c r="H10" s="348"/>
      <c r="I10" s="348"/>
      <c r="J10" s="348"/>
      <c r="K10" s="348"/>
      <c r="L10" s="348"/>
      <c r="M10" s="348"/>
      <c r="N10" s="348"/>
      <c r="O10" s="348"/>
      <c r="P10" s="348"/>
      <c r="Q10" s="349"/>
      <c r="R10" s="349"/>
      <c r="S10" s="349"/>
      <c r="T10" s="350"/>
      <c r="U10" s="349"/>
      <c r="V10" s="349"/>
      <c r="W10" s="349"/>
      <c r="X10" s="349"/>
      <c r="Y10" s="348"/>
    </row>
    <row r="11" spans="1:25" ht="15.75" thickBot="1" x14ac:dyDescent="0.3">
      <c r="A11" s="194" t="s">
        <v>130</v>
      </c>
      <c r="B11" s="351"/>
      <c r="C11" s="351"/>
      <c r="D11" s="351"/>
      <c r="E11" s="351"/>
      <c r="F11" s="351"/>
      <c r="G11" s="351"/>
      <c r="H11" s="351"/>
      <c r="I11" s="351"/>
      <c r="J11" s="574" t="s">
        <v>445</v>
      </c>
      <c r="K11" s="569"/>
      <c r="L11" s="351"/>
      <c r="M11" s="351"/>
      <c r="N11" s="377"/>
      <c r="O11" s="377"/>
      <c r="P11" s="377"/>
      <c r="Q11" s="352"/>
      <c r="R11" s="349"/>
      <c r="S11" s="349"/>
      <c r="T11" s="353"/>
      <c r="U11" s="568" t="s">
        <v>590</v>
      </c>
      <c r="V11" s="568"/>
      <c r="W11" s="568" t="s">
        <v>591</v>
      </c>
      <c r="X11" s="569"/>
      <c r="Y11" s="351"/>
    </row>
    <row r="12" spans="1:25" ht="16.5" thickBot="1" x14ac:dyDescent="0.3">
      <c r="A12" s="354" t="s">
        <v>187</v>
      </c>
      <c r="B12" s="395" t="s">
        <v>203</v>
      </c>
      <c r="C12" s="354">
        <v>9</v>
      </c>
      <c r="D12" s="354">
        <v>44.14</v>
      </c>
      <c r="E12" s="396">
        <v>9.5</v>
      </c>
      <c r="F12" s="354">
        <v>100</v>
      </c>
      <c r="G12" s="354">
        <v>5</v>
      </c>
      <c r="H12" s="354">
        <v>31.61</v>
      </c>
      <c r="I12" s="396">
        <v>6</v>
      </c>
      <c r="J12" s="397">
        <v>100</v>
      </c>
      <c r="K12" s="397">
        <v>5</v>
      </c>
      <c r="L12" s="403">
        <v>11.78</v>
      </c>
      <c r="M12" s="397">
        <v>5</v>
      </c>
      <c r="N12" s="396">
        <v>47.23</v>
      </c>
      <c r="O12" s="396">
        <v>26.57</v>
      </c>
      <c r="P12" s="396">
        <v>6.49</v>
      </c>
      <c r="Q12" s="354">
        <v>58</v>
      </c>
      <c r="R12" s="358">
        <v>70</v>
      </c>
      <c r="S12" s="383">
        <v>9</v>
      </c>
      <c r="T12" s="359">
        <v>89.83</v>
      </c>
      <c r="U12" s="354">
        <v>7.47</v>
      </c>
      <c r="V12" s="354">
        <v>2.21</v>
      </c>
      <c r="W12" s="354">
        <v>5.0599999999999996</v>
      </c>
      <c r="X12" s="354">
        <v>1.29</v>
      </c>
      <c r="Y12" s="397">
        <f>S12+M12+K12+C12</f>
        <v>28</v>
      </c>
    </row>
    <row r="13" spans="1:25" ht="16.5" thickBot="1" x14ac:dyDescent="0.3">
      <c r="A13" s="360" t="s">
        <v>188</v>
      </c>
      <c r="B13" s="398" t="s">
        <v>204</v>
      </c>
      <c r="C13" s="399">
        <v>9</v>
      </c>
      <c r="D13" s="399">
        <v>43.23</v>
      </c>
      <c r="E13" s="354">
        <v>9.15</v>
      </c>
      <c r="F13" s="400">
        <f>(E13*F12)/E12</f>
        <v>96.315789473684205</v>
      </c>
      <c r="G13" s="399">
        <v>5</v>
      </c>
      <c r="H13" s="399">
        <v>30.33</v>
      </c>
      <c r="I13" s="399">
        <v>5.69</v>
      </c>
      <c r="J13" s="397">
        <f>(I13*J12)/I12</f>
        <v>94.833333333333329</v>
      </c>
      <c r="K13" s="397">
        <v>5</v>
      </c>
      <c r="L13" s="401">
        <v>10.88</v>
      </c>
      <c r="M13" s="397">
        <v>5</v>
      </c>
      <c r="N13" s="396">
        <v>47.43</v>
      </c>
      <c r="O13" s="396">
        <v>26.16</v>
      </c>
      <c r="P13" s="396">
        <v>6.52</v>
      </c>
      <c r="Q13" s="360">
        <v>61</v>
      </c>
      <c r="R13" s="362">
        <v>70</v>
      </c>
      <c r="S13" s="384">
        <v>9</v>
      </c>
      <c r="T13" s="359">
        <v>89.57</v>
      </c>
      <c r="U13" s="360">
        <v>7.78</v>
      </c>
      <c r="V13" s="360">
        <v>2.1800000000000002</v>
      </c>
      <c r="W13" s="360">
        <v>5.12</v>
      </c>
      <c r="X13" s="360">
        <v>1.29</v>
      </c>
      <c r="Y13" s="397">
        <f>S13+M13+K13+C13</f>
        <v>28</v>
      </c>
    </row>
    <row r="14" spans="1:25" ht="15.75" x14ac:dyDescent="0.25">
      <c r="A14" s="590"/>
      <c r="B14" s="590"/>
      <c r="C14" s="375"/>
      <c r="D14" s="433"/>
      <c r="E14" s="375"/>
      <c r="F14" s="375"/>
      <c r="G14" s="375"/>
      <c r="H14" s="375"/>
      <c r="I14" s="375"/>
      <c r="J14" s="363"/>
      <c r="K14" s="363"/>
      <c r="L14" s="363"/>
      <c r="M14" s="390"/>
      <c r="N14" s="390"/>
      <c r="O14" s="390"/>
      <c r="P14" s="390"/>
      <c r="Q14" s="349"/>
      <c r="R14" s="349"/>
      <c r="S14" s="349"/>
      <c r="T14" s="365"/>
      <c r="U14" s="349"/>
      <c r="V14" s="349"/>
      <c r="W14" s="349"/>
      <c r="X14" s="349"/>
      <c r="Y14" s="390"/>
    </row>
    <row r="15" spans="1:25" ht="16.5" thickBot="1" x14ac:dyDescent="0.3">
      <c r="A15" s="194" t="s">
        <v>131</v>
      </c>
      <c r="B15" s="351"/>
      <c r="C15" s="351"/>
      <c r="D15" s="351"/>
      <c r="E15" s="351"/>
      <c r="F15" s="351"/>
      <c r="G15" s="351"/>
      <c r="H15" s="351"/>
      <c r="I15" s="351"/>
      <c r="J15" s="574" t="s">
        <v>486</v>
      </c>
      <c r="K15" s="569"/>
      <c r="L15" s="366"/>
      <c r="M15" s="402"/>
      <c r="N15" s="402"/>
      <c r="O15" s="402"/>
      <c r="P15" s="402"/>
      <c r="Q15" s="368"/>
      <c r="R15" s="368"/>
      <c r="S15" s="352"/>
      <c r="T15" s="369"/>
      <c r="U15" s="568" t="s">
        <v>597</v>
      </c>
      <c r="V15" s="568"/>
      <c r="W15" s="568" t="s">
        <v>598</v>
      </c>
      <c r="X15" s="569"/>
      <c r="Y15" s="402"/>
    </row>
    <row r="16" spans="1:25" ht="16.5" thickBot="1" x14ac:dyDescent="0.3">
      <c r="A16" s="354" t="s">
        <v>187</v>
      </c>
      <c r="B16" s="395" t="s">
        <v>203</v>
      </c>
      <c r="C16" s="354">
        <v>9</v>
      </c>
      <c r="D16" s="354">
        <v>39.229999999999997</v>
      </c>
      <c r="E16" s="354">
        <v>7.12</v>
      </c>
      <c r="F16" s="354">
        <v>100</v>
      </c>
      <c r="G16" s="354">
        <v>5</v>
      </c>
      <c r="H16" s="396">
        <v>31.3</v>
      </c>
      <c r="I16" s="354">
        <v>5.0199999999999996</v>
      </c>
      <c r="J16" s="397">
        <v>100</v>
      </c>
      <c r="K16" s="397">
        <v>5</v>
      </c>
      <c r="L16" s="403">
        <v>8.14</v>
      </c>
      <c r="M16" s="397">
        <v>4</v>
      </c>
      <c r="N16" s="396">
        <v>52.18</v>
      </c>
      <c r="O16" s="396">
        <v>29.26</v>
      </c>
      <c r="P16" s="396">
        <v>6.27</v>
      </c>
      <c r="Q16" s="354">
        <v>105</v>
      </c>
      <c r="R16" s="358">
        <v>75</v>
      </c>
      <c r="S16" s="383">
        <v>9</v>
      </c>
      <c r="T16" s="359">
        <v>91.54</v>
      </c>
      <c r="U16" s="354">
        <v>4.68</v>
      </c>
      <c r="V16" s="396">
        <v>1.08</v>
      </c>
      <c r="W16" s="354">
        <v>3.26</v>
      </c>
      <c r="X16" s="354">
        <v>1.02</v>
      </c>
      <c r="Y16" s="397">
        <f>S16+M16+K16+C16</f>
        <v>27</v>
      </c>
    </row>
    <row r="17" spans="1:25" ht="16.5" thickBot="1" x14ac:dyDescent="0.3">
      <c r="A17" s="354">
        <v>2</v>
      </c>
      <c r="B17" s="398" t="s">
        <v>204</v>
      </c>
      <c r="C17" s="354">
        <v>9</v>
      </c>
      <c r="D17" s="354">
        <v>41.27</v>
      </c>
      <c r="E17" s="354">
        <v>7.42</v>
      </c>
      <c r="F17" s="400">
        <f>(E17*F16)/E16</f>
        <v>104.21348314606742</v>
      </c>
      <c r="G17" s="354">
        <v>5</v>
      </c>
      <c r="H17" s="396">
        <v>32.700000000000003</v>
      </c>
      <c r="I17" s="354">
        <v>5.08</v>
      </c>
      <c r="J17" s="397">
        <f>(I17*J16)/I16</f>
        <v>101.19521912350598</v>
      </c>
      <c r="K17" s="354">
        <v>5</v>
      </c>
      <c r="L17" s="403">
        <v>9.2100000000000009</v>
      </c>
      <c r="M17" s="397">
        <v>4</v>
      </c>
      <c r="N17" s="396">
        <v>51.55</v>
      </c>
      <c r="O17" s="396">
        <v>30.04</v>
      </c>
      <c r="P17" s="396">
        <v>6.21</v>
      </c>
      <c r="Q17" s="354">
        <v>104</v>
      </c>
      <c r="R17" s="358">
        <v>75</v>
      </c>
      <c r="S17" s="383">
        <v>9</v>
      </c>
      <c r="T17" s="359">
        <v>91.35</v>
      </c>
      <c r="U17" s="354">
        <v>4.95</v>
      </c>
      <c r="V17" s="354">
        <v>1.22</v>
      </c>
      <c r="W17" s="354">
        <v>3.61</v>
      </c>
      <c r="X17" s="354">
        <v>1.1200000000000001</v>
      </c>
      <c r="Y17" s="397">
        <f>S17+M17+K17+C17</f>
        <v>27</v>
      </c>
    </row>
    <row r="18" spans="1:25" ht="15.75" x14ac:dyDescent="0.25">
      <c r="A18" s="372"/>
      <c r="B18" s="404"/>
      <c r="C18" s="404"/>
      <c r="D18" s="404"/>
      <c r="E18" s="404"/>
      <c r="F18" s="404"/>
      <c r="G18" s="404"/>
      <c r="H18" s="372"/>
      <c r="I18" s="372"/>
      <c r="J18" s="372"/>
      <c r="K18" s="372"/>
      <c r="L18" s="385"/>
      <c r="M18" s="390"/>
      <c r="N18" s="405"/>
      <c r="O18" s="405"/>
      <c r="P18" s="405"/>
      <c r="Q18" s="372"/>
      <c r="R18" s="365"/>
      <c r="S18" s="365"/>
      <c r="T18" s="386"/>
      <c r="U18" s="372"/>
      <c r="V18" s="372"/>
      <c r="W18" s="372"/>
      <c r="X18" s="372"/>
      <c r="Y18" s="390"/>
    </row>
    <row r="19" spans="1:25" ht="16.5" thickBot="1" x14ac:dyDescent="0.3">
      <c r="A19" s="591" t="s">
        <v>189</v>
      </c>
      <c r="B19" s="591"/>
      <c r="C19" s="376"/>
      <c r="D19" s="376"/>
      <c r="E19" s="376"/>
      <c r="F19" s="376"/>
      <c r="G19" s="376"/>
      <c r="H19" s="376"/>
      <c r="I19" s="376"/>
      <c r="J19" s="371"/>
      <c r="K19" s="371"/>
      <c r="L19" s="371"/>
      <c r="M19" s="390"/>
      <c r="N19" s="390"/>
      <c r="O19" s="390"/>
      <c r="P19" s="390"/>
      <c r="Q19" s="349"/>
      <c r="R19" s="349"/>
      <c r="S19" s="349"/>
      <c r="T19" s="365"/>
      <c r="U19" s="349"/>
      <c r="V19" s="349"/>
      <c r="W19" s="349"/>
      <c r="X19" s="349"/>
      <c r="Y19" s="390"/>
    </row>
    <row r="20" spans="1:25" ht="16.5" thickBot="1" x14ac:dyDescent="0.3">
      <c r="A20" s="406" t="s">
        <v>187</v>
      </c>
      <c r="B20" s="395" t="s">
        <v>203</v>
      </c>
      <c r="C20" s="354">
        <f t="shared" ref="C20:E21" si="0">(C12+C16)/2</f>
        <v>9</v>
      </c>
      <c r="D20" s="396">
        <f t="shared" si="0"/>
        <v>41.685000000000002</v>
      </c>
      <c r="E20" s="396">
        <f t="shared" si="0"/>
        <v>8.31</v>
      </c>
      <c r="F20" s="354">
        <v>100</v>
      </c>
      <c r="G20" s="354">
        <v>5</v>
      </c>
      <c r="H20" s="396">
        <f>(H12+H16)/2</f>
        <v>31.454999999999998</v>
      </c>
      <c r="I20" s="396">
        <f>(I12+I16)/2</f>
        <v>5.51</v>
      </c>
      <c r="J20" s="407">
        <v>100</v>
      </c>
      <c r="K20" s="407">
        <v>5</v>
      </c>
      <c r="L20" s="358">
        <f>(L12+L16)/2</f>
        <v>9.9600000000000009</v>
      </c>
      <c r="M20" s="397">
        <v>4</v>
      </c>
      <c r="N20" s="396">
        <f t="shared" ref="N20:X20" si="1">(N12+N16)/2</f>
        <v>49.704999999999998</v>
      </c>
      <c r="O20" s="396">
        <f t="shared" si="1"/>
        <v>27.914999999999999</v>
      </c>
      <c r="P20" s="396">
        <f t="shared" si="1"/>
        <v>6.38</v>
      </c>
      <c r="Q20" s="397">
        <f t="shared" si="1"/>
        <v>81.5</v>
      </c>
      <c r="R20" s="354">
        <f t="shared" si="1"/>
        <v>72.5</v>
      </c>
      <c r="S20" s="354">
        <f t="shared" si="1"/>
        <v>9</v>
      </c>
      <c r="T20" s="396">
        <f t="shared" si="1"/>
        <v>90.685000000000002</v>
      </c>
      <c r="U20" s="396">
        <f t="shared" si="1"/>
        <v>6.0749999999999993</v>
      </c>
      <c r="V20" s="396">
        <f t="shared" si="1"/>
        <v>1.645</v>
      </c>
      <c r="W20" s="396">
        <f t="shared" si="1"/>
        <v>4.16</v>
      </c>
      <c r="X20" s="396">
        <f t="shared" si="1"/>
        <v>1.155</v>
      </c>
      <c r="Y20" s="397">
        <f>S20+M20+K20+C20</f>
        <v>27</v>
      </c>
    </row>
    <row r="21" spans="1:25" ht="16.5" thickBot="1" x14ac:dyDescent="0.3">
      <c r="A21" s="408" t="s">
        <v>188</v>
      </c>
      <c r="B21" s="398" t="s">
        <v>204</v>
      </c>
      <c r="C21" s="354">
        <f t="shared" si="0"/>
        <v>9</v>
      </c>
      <c r="D21" s="396">
        <f t="shared" si="0"/>
        <v>42.25</v>
      </c>
      <c r="E21" s="396">
        <f t="shared" si="0"/>
        <v>8.2850000000000001</v>
      </c>
      <c r="F21" s="400">
        <f>(E21*F20)/E20</f>
        <v>99.6991576413959</v>
      </c>
      <c r="G21" s="354">
        <v>5</v>
      </c>
      <c r="H21" s="396">
        <f>(H13+H17)/2</f>
        <v>31.515000000000001</v>
      </c>
      <c r="I21" s="396">
        <f>(I13+I17)/2</f>
        <v>5.3849999999999998</v>
      </c>
      <c r="J21" s="397">
        <v>98.256624825662485</v>
      </c>
      <c r="K21" s="397">
        <v>5</v>
      </c>
      <c r="L21" s="358">
        <f>(L13+L17)/2</f>
        <v>10.045000000000002</v>
      </c>
      <c r="M21" s="397">
        <v>4</v>
      </c>
      <c r="N21" s="396">
        <f t="shared" ref="N21:X21" si="2">(N13+N17)/2</f>
        <v>49.489999999999995</v>
      </c>
      <c r="O21" s="396">
        <f t="shared" si="2"/>
        <v>28.1</v>
      </c>
      <c r="P21" s="396">
        <f t="shared" si="2"/>
        <v>6.3650000000000002</v>
      </c>
      <c r="Q21" s="397">
        <f t="shared" si="2"/>
        <v>82.5</v>
      </c>
      <c r="R21" s="354">
        <f t="shared" si="2"/>
        <v>72.5</v>
      </c>
      <c r="S21" s="354">
        <f t="shared" si="2"/>
        <v>9</v>
      </c>
      <c r="T21" s="396">
        <f t="shared" si="2"/>
        <v>90.46</v>
      </c>
      <c r="U21" s="396">
        <f t="shared" si="2"/>
        <v>6.3650000000000002</v>
      </c>
      <c r="V21" s="396">
        <f t="shared" si="2"/>
        <v>1.7000000000000002</v>
      </c>
      <c r="W21" s="396">
        <f t="shared" si="2"/>
        <v>4.3650000000000002</v>
      </c>
      <c r="X21" s="396">
        <f t="shared" si="2"/>
        <v>1.2050000000000001</v>
      </c>
      <c r="Y21" s="397">
        <f>S21+M21+K21+C21</f>
        <v>27</v>
      </c>
    </row>
    <row r="24" spans="1:25" x14ac:dyDescent="0.25">
      <c r="A24" s="524" t="s">
        <v>62</v>
      </c>
      <c r="B24" s="524"/>
      <c r="C24" s="524"/>
      <c r="D24" s="524"/>
      <c r="E24" s="524"/>
      <c r="F24" s="524"/>
      <c r="G24" s="524"/>
      <c r="H24" s="524"/>
      <c r="I24" s="524"/>
      <c r="J24" s="524"/>
      <c r="K24" s="524"/>
      <c r="L24" s="524"/>
      <c r="M24" s="524"/>
    </row>
    <row r="25" spans="1:25" x14ac:dyDescent="0.25">
      <c r="A25" s="241" t="s">
        <v>441</v>
      </c>
      <c r="B25" s="535" t="s">
        <v>89</v>
      </c>
      <c r="C25" s="535"/>
      <c r="D25" s="429"/>
      <c r="E25" s="278"/>
      <c r="F25" s="278"/>
      <c r="G25" s="278"/>
      <c r="H25" s="535" t="s">
        <v>63</v>
      </c>
      <c r="I25" s="535"/>
      <c r="J25" s="535"/>
      <c r="K25" s="535"/>
      <c r="L25" s="535"/>
      <c r="M25" s="535"/>
    </row>
    <row r="26" spans="1:25" ht="18.75" x14ac:dyDescent="0.25">
      <c r="A26" s="272" t="s">
        <v>64</v>
      </c>
      <c r="B26" s="594"/>
      <c r="C26" s="595"/>
      <c r="D26" s="595"/>
      <c r="E26" s="595"/>
      <c r="F26" s="595"/>
      <c r="G26" s="595"/>
      <c r="H26" s="595"/>
      <c r="I26" s="595"/>
      <c r="J26" s="595"/>
      <c r="K26" s="595"/>
      <c r="L26" s="595"/>
      <c r="M26" s="595"/>
      <c r="N26" s="409"/>
      <c r="O26" s="409"/>
      <c r="P26" s="409"/>
      <c r="Q26" s="409"/>
      <c r="R26" s="410"/>
      <c r="S26" s="410"/>
      <c r="T26" s="410"/>
      <c r="U26" s="410"/>
      <c r="V26" s="410"/>
      <c r="W26" s="410"/>
      <c r="X26" s="410"/>
      <c r="Y26" s="409"/>
    </row>
    <row r="27" spans="1:25" x14ac:dyDescent="0.25">
      <c r="A27" s="241" t="s">
        <v>65</v>
      </c>
      <c r="B27" s="596" t="s">
        <v>157</v>
      </c>
      <c r="C27" s="596"/>
      <c r="D27" s="432"/>
      <c r="E27" s="411"/>
      <c r="F27" s="411"/>
      <c r="G27" s="411"/>
      <c r="H27" s="535">
        <v>2.4</v>
      </c>
      <c r="I27" s="535"/>
      <c r="J27" s="535"/>
      <c r="K27" s="535"/>
      <c r="L27" s="535"/>
      <c r="M27" s="535"/>
      <c r="N27" s="410"/>
      <c r="O27" s="410"/>
      <c r="P27" s="410"/>
      <c r="Q27" s="410"/>
      <c r="R27" s="410"/>
      <c r="S27" s="410"/>
      <c r="T27" s="410"/>
      <c r="U27" s="410"/>
      <c r="V27" s="410"/>
      <c r="W27" s="410"/>
      <c r="X27" s="410"/>
      <c r="Y27" s="410"/>
    </row>
    <row r="28" spans="1:25" x14ac:dyDescent="0.25">
      <c r="A28" s="241" t="s">
        <v>81</v>
      </c>
      <c r="B28" s="535" t="s">
        <v>156</v>
      </c>
      <c r="C28" s="535"/>
      <c r="D28" s="429"/>
      <c r="E28" s="278"/>
      <c r="F28" s="278"/>
      <c r="G28" s="278"/>
      <c r="H28" s="535" t="s">
        <v>154</v>
      </c>
      <c r="I28" s="535"/>
      <c r="J28" s="535"/>
      <c r="K28" s="535"/>
      <c r="L28" s="535"/>
      <c r="M28" s="535"/>
    </row>
    <row r="29" spans="1:25" x14ac:dyDescent="0.25">
      <c r="A29" s="241" t="s">
        <v>66</v>
      </c>
      <c r="B29" s="535" t="s">
        <v>158</v>
      </c>
      <c r="C29" s="535"/>
      <c r="D29" s="429"/>
      <c r="E29" s="278"/>
      <c r="F29" s="278"/>
      <c r="G29" s="278"/>
      <c r="H29" s="535">
        <v>6.1</v>
      </c>
      <c r="I29" s="535"/>
      <c r="J29" s="535"/>
      <c r="K29" s="535"/>
      <c r="L29" s="535"/>
      <c r="M29" s="535"/>
    </row>
    <row r="30" spans="1:25" x14ac:dyDescent="0.25">
      <c r="A30" s="241" t="s">
        <v>608</v>
      </c>
      <c r="B30" s="535" t="s">
        <v>159</v>
      </c>
      <c r="C30" s="535"/>
      <c r="D30" s="429"/>
      <c r="E30" s="278"/>
      <c r="F30" s="278"/>
      <c r="G30" s="278"/>
      <c r="H30" s="535">
        <v>124</v>
      </c>
      <c r="I30" s="535"/>
      <c r="J30" s="535"/>
      <c r="K30" s="535"/>
      <c r="L30" s="535"/>
      <c r="M30" s="535"/>
    </row>
    <row r="31" spans="1:25" x14ac:dyDescent="0.25">
      <c r="A31" s="241" t="s">
        <v>609</v>
      </c>
      <c r="B31" s="535" t="s">
        <v>160</v>
      </c>
      <c r="C31" s="535"/>
      <c r="D31" s="429"/>
      <c r="E31" s="278"/>
      <c r="F31" s="278"/>
      <c r="G31" s="278"/>
      <c r="H31" s="535">
        <v>107</v>
      </c>
      <c r="I31" s="535"/>
      <c r="J31" s="535"/>
      <c r="K31" s="535"/>
      <c r="L31" s="535"/>
      <c r="M31" s="535"/>
    </row>
    <row r="32" spans="1:25" x14ac:dyDescent="0.25">
      <c r="A32" s="241" t="s">
        <v>610</v>
      </c>
      <c r="B32" s="531" t="s">
        <v>205</v>
      </c>
      <c r="C32" s="533"/>
      <c r="D32" s="533"/>
      <c r="E32" s="533"/>
      <c r="F32" s="533"/>
      <c r="G32" s="533"/>
      <c r="H32" s="533"/>
      <c r="I32" s="533"/>
      <c r="J32" s="533"/>
      <c r="K32" s="533"/>
      <c r="L32" s="533"/>
      <c r="M32" s="533"/>
    </row>
    <row r="33" spans="1:13" x14ac:dyDescent="0.25">
      <c r="A33" s="241" t="s">
        <v>69</v>
      </c>
      <c r="B33" s="593" t="s">
        <v>592</v>
      </c>
      <c r="C33" s="593"/>
      <c r="D33" s="431"/>
      <c r="E33" s="277"/>
      <c r="F33" s="277"/>
      <c r="G33" s="277"/>
      <c r="H33" s="593" t="s">
        <v>599</v>
      </c>
      <c r="I33" s="593"/>
      <c r="J33" s="593"/>
      <c r="K33" s="593"/>
      <c r="L33" s="593"/>
      <c r="M33" s="593"/>
    </row>
    <row r="34" spans="1:13" x14ac:dyDescent="0.25">
      <c r="A34" s="412" t="s">
        <v>70</v>
      </c>
      <c r="B34" s="533" t="s">
        <v>633</v>
      </c>
      <c r="C34" s="532"/>
      <c r="D34" s="428"/>
      <c r="E34" s="276"/>
      <c r="F34" s="276"/>
      <c r="G34" s="276"/>
      <c r="H34" s="535" t="s">
        <v>600</v>
      </c>
      <c r="I34" s="535"/>
      <c r="J34" s="535"/>
      <c r="K34" s="535"/>
      <c r="L34" s="535"/>
      <c r="M34" s="535"/>
    </row>
    <row r="35" spans="1:13" x14ac:dyDescent="0.25">
      <c r="A35" s="241" t="s">
        <v>71</v>
      </c>
      <c r="B35" s="592"/>
      <c r="C35" s="592"/>
      <c r="D35" s="592"/>
      <c r="E35" s="592"/>
      <c r="F35" s="592"/>
      <c r="G35" s="592"/>
      <c r="H35" s="592"/>
      <c r="I35" s="592"/>
      <c r="J35" s="592"/>
      <c r="K35" s="592"/>
      <c r="L35" s="592"/>
      <c r="M35" s="592"/>
    </row>
    <row r="36" spans="1:13" x14ac:dyDescent="0.25">
      <c r="A36" s="241" t="s">
        <v>72</v>
      </c>
      <c r="B36" s="413" t="s">
        <v>592</v>
      </c>
      <c r="C36" s="414" t="s">
        <v>149</v>
      </c>
      <c r="D36" s="414"/>
      <c r="E36" s="415"/>
      <c r="F36" s="415"/>
      <c r="G36" s="415"/>
      <c r="H36" s="416" t="s">
        <v>599</v>
      </c>
      <c r="I36" s="417" t="s">
        <v>601</v>
      </c>
      <c r="J36" s="344"/>
      <c r="K36" s="344"/>
      <c r="L36" s="344"/>
      <c r="M36" s="344"/>
    </row>
    <row r="37" spans="1:13" x14ac:dyDescent="0.25">
      <c r="A37" s="241" t="s">
        <v>72</v>
      </c>
      <c r="B37" s="418" t="s">
        <v>305</v>
      </c>
      <c r="C37" s="419" t="s">
        <v>306</v>
      </c>
      <c r="D37" s="419"/>
      <c r="E37" s="415"/>
      <c r="F37" s="415"/>
      <c r="G37" s="415"/>
      <c r="H37" s="418" t="s">
        <v>307</v>
      </c>
      <c r="I37" s="420" t="s">
        <v>601</v>
      </c>
      <c r="J37" s="344"/>
      <c r="K37" s="344"/>
      <c r="L37" s="344"/>
      <c r="M37" s="344"/>
    </row>
    <row r="38" spans="1:13" x14ac:dyDescent="0.25">
      <c r="A38" s="241" t="s">
        <v>82</v>
      </c>
      <c r="B38" s="418" t="s">
        <v>305</v>
      </c>
      <c r="C38" s="420" t="s">
        <v>308</v>
      </c>
      <c r="D38" s="420"/>
      <c r="E38" s="278"/>
      <c r="F38" s="278"/>
      <c r="G38" s="278"/>
      <c r="H38" s="421" t="s">
        <v>307</v>
      </c>
      <c r="I38" s="422" t="s">
        <v>206</v>
      </c>
      <c r="J38" s="344"/>
      <c r="K38" s="344"/>
      <c r="L38" s="344"/>
      <c r="M38" s="344"/>
    </row>
    <row r="39" spans="1:13" x14ac:dyDescent="0.25">
      <c r="A39" s="241" t="s">
        <v>82</v>
      </c>
      <c r="B39" s="418" t="s">
        <v>593</v>
      </c>
      <c r="C39" s="420" t="s">
        <v>304</v>
      </c>
      <c r="D39" s="420"/>
      <c r="E39" s="278"/>
      <c r="F39" s="278"/>
      <c r="G39" s="278"/>
      <c r="H39" s="421" t="s">
        <v>289</v>
      </c>
      <c r="I39" s="422" t="s">
        <v>207</v>
      </c>
      <c r="J39" s="344"/>
      <c r="K39" s="344"/>
      <c r="L39" s="344"/>
      <c r="M39" s="344"/>
    </row>
    <row r="40" spans="1:13" x14ac:dyDescent="0.25">
      <c r="A40" s="241" t="s">
        <v>82</v>
      </c>
      <c r="B40" s="418" t="s">
        <v>302</v>
      </c>
      <c r="C40" s="420" t="s">
        <v>304</v>
      </c>
      <c r="D40" s="420"/>
      <c r="E40" s="278"/>
      <c r="F40" s="278"/>
      <c r="G40" s="278"/>
      <c r="H40" s="421" t="s">
        <v>255</v>
      </c>
      <c r="I40" s="422" t="s">
        <v>207</v>
      </c>
      <c r="J40" s="344"/>
      <c r="K40" s="344"/>
      <c r="L40" s="344"/>
      <c r="M40" s="344"/>
    </row>
    <row r="41" spans="1:13" x14ac:dyDescent="0.25">
      <c r="A41" s="241" t="s">
        <v>72</v>
      </c>
      <c r="B41" s="421" t="s">
        <v>328</v>
      </c>
      <c r="C41" s="422" t="s">
        <v>594</v>
      </c>
      <c r="D41" s="422"/>
      <c r="E41" s="278"/>
      <c r="F41" s="278"/>
      <c r="G41" s="278"/>
      <c r="H41" s="421" t="s">
        <v>602</v>
      </c>
      <c r="I41" s="422" t="s">
        <v>603</v>
      </c>
      <c r="J41" s="344"/>
      <c r="K41" s="344"/>
      <c r="L41" s="344"/>
      <c r="M41" s="344"/>
    </row>
    <row r="42" spans="1:13" x14ac:dyDescent="0.25">
      <c r="A42" s="241"/>
      <c r="B42" s="421" t="s">
        <v>328</v>
      </c>
      <c r="C42" s="422" t="s">
        <v>595</v>
      </c>
      <c r="D42" s="422"/>
      <c r="E42" s="278"/>
      <c r="F42" s="278"/>
      <c r="G42" s="278"/>
      <c r="H42" s="421" t="s">
        <v>602</v>
      </c>
      <c r="I42" s="422" t="s">
        <v>604</v>
      </c>
      <c r="J42" s="344"/>
      <c r="K42" s="344"/>
      <c r="L42" s="344"/>
      <c r="M42" s="344"/>
    </row>
    <row r="43" spans="1:13" x14ac:dyDescent="0.25">
      <c r="A43" s="241"/>
      <c r="B43" s="421" t="s">
        <v>514</v>
      </c>
      <c r="C43" s="422" t="s">
        <v>304</v>
      </c>
      <c r="D43" s="422"/>
      <c r="E43" s="278"/>
      <c r="F43" s="278"/>
      <c r="G43" s="278"/>
      <c r="H43" s="421" t="s">
        <v>444</v>
      </c>
      <c r="I43" s="422" t="s">
        <v>207</v>
      </c>
      <c r="J43" s="344"/>
      <c r="K43" s="344"/>
      <c r="L43" s="344"/>
      <c r="M43" s="344"/>
    </row>
    <row r="44" spans="1:13" x14ac:dyDescent="0.25">
      <c r="A44" s="241"/>
      <c r="B44" s="344" t="s">
        <v>590</v>
      </c>
      <c r="C44" s="422" t="s">
        <v>304</v>
      </c>
      <c r="D44" s="422"/>
      <c r="E44" s="278"/>
      <c r="F44" s="278"/>
      <c r="G44" s="278"/>
      <c r="H44" s="421" t="s">
        <v>472</v>
      </c>
      <c r="I44" s="422" t="s">
        <v>207</v>
      </c>
      <c r="J44" s="344"/>
      <c r="K44" s="344"/>
      <c r="L44" s="344"/>
      <c r="M44" s="344"/>
    </row>
    <row r="45" spans="1:13" x14ac:dyDescent="0.25">
      <c r="A45" s="132" t="s">
        <v>73</v>
      </c>
    </row>
    <row r="46" spans="1:13" x14ac:dyDescent="0.25">
      <c r="A46" s="241" t="s">
        <v>74</v>
      </c>
      <c r="B46" s="241" t="s">
        <v>362</v>
      </c>
      <c r="C46" s="241" t="s">
        <v>596</v>
      </c>
      <c r="D46" s="241"/>
      <c r="E46" s="241"/>
      <c r="F46" s="241"/>
      <c r="G46" s="241"/>
      <c r="H46" s="241" t="s">
        <v>605</v>
      </c>
      <c r="I46" s="241" t="s">
        <v>596</v>
      </c>
    </row>
    <row r="47" spans="1:13" x14ac:dyDescent="0.25">
      <c r="A47" s="241"/>
      <c r="B47" s="241"/>
      <c r="C47" s="241"/>
      <c r="D47" s="241"/>
      <c r="E47" s="241"/>
      <c r="F47" s="241"/>
      <c r="G47" s="241"/>
      <c r="H47" s="241" t="s">
        <v>606</v>
      </c>
      <c r="I47" s="241" t="s">
        <v>596</v>
      </c>
    </row>
    <row r="48" spans="1:13" x14ac:dyDescent="0.25">
      <c r="A48" s="127"/>
      <c r="B48" s="241"/>
      <c r="C48" s="241"/>
      <c r="D48" s="241"/>
      <c r="E48" s="241"/>
      <c r="F48" s="241"/>
      <c r="G48" s="241"/>
      <c r="H48" s="241"/>
      <c r="I48" s="241"/>
    </row>
    <row r="49" spans="1:9" x14ac:dyDescent="0.25">
      <c r="A49" s="127"/>
      <c r="B49" s="241"/>
      <c r="C49" s="241"/>
      <c r="D49" s="241"/>
      <c r="E49" s="241"/>
      <c r="F49" s="241"/>
      <c r="G49" s="241"/>
      <c r="H49" s="241"/>
      <c r="I49" s="241"/>
    </row>
    <row r="50" spans="1:9" x14ac:dyDescent="0.25">
      <c r="A50" s="241"/>
      <c r="B50" s="241"/>
      <c r="C50" s="241"/>
      <c r="D50" s="241"/>
      <c r="E50" s="241"/>
      <c r="F50" s="241"/>
      <c r="G50" s="241"/>
      <c r="H50" s="241"/>
      <c r="I50" s="241"/>
    </row>
  </sheetData>
  <mergeCells count="53">
    <mergeCell ref="Y5:Y9"/>
    <mergeCell ref="B34:C34"/>
    <mergeCell ref="H34:M34"/>
    <mergeCell ref="B28:C28"/>
    <mergeCell ref="H28:M28"/>
    <mergeCell ref="B29:C29"/>
    <mergeCell ref="H29:M29"/>
    <mergeCell ref="B30:C30"/>
    <mergeCell ref="H30:M30"/>
    <mergeCell ref="A24:M24"/>
    <mergeCell ref="B25:C25"/>
    <mergeCell ref="H25:M25"/>
    <mergeCell ref="B26:M26"/>
    <mergeCell ref="B27:C27"/>
    <mergeCell ref="W5:X5"/>
    <mergeCell ref="H27:M27"/>
    <mergeCell ref="B35:M35"/>
    <mergeCell ref="B31:C31"/>
    <mergeCell ref="H31:M31"/>
    <mergeCell ref="B32:M32"/>
    <mergeCell ref="B33:C33"/>
    <mergeCell ref="H33:M33"/>
    <mergeCell ref="A14:B14"/>
    <mergeCell ref="A19:B19"/>
    <mergeCell ref="U6:U8"/>
    <mergeCell ref="V6:V8"/>
    <mergeCell ref="U11:V11"/>
    <mergeCell ref="U15:V15"/>
    <mergeCell ref="D5:G5"/>
    <mergeCell ref="D6:D8"/>
    <mergeCell ref="A5:A9"/>
    <mergeCell ref="B5:B9"/>
    <mergeCell ref="C5:C8"/>
    <mergeCell ref="H5:T5"/>
    <mergeCell ref="U5:V5"/>
    <mergeCell ref="H6:H8"/>
    <mergeCell ref="I6:I8"/>
    <mergeCell ref="J6:K8"/>
    <mergeCell ref="L6:M8"/>
    <mergeCell ref="T6:T8"/>
    <mergeCell ref="W11:X11"/>
    <mergeCell ref="W15:X15"/>
    <mergeCell ref="F6:G8"/>
    <mergeCell ref="J11:K11"/>
    <mergeCell ref="J15:K15"/>
    <mergeCell ref="X6:X8"/>
    <mergeCell ref="N6:N8"/>
    <mergeCell ref="O6:O8"/>
    <mergeCell ref="P6:P8"/>
    <mergeCell ref="Q6:Q8"/>
    <mergeCell ref="R6:R8"/>
    <mergeCell ref="S6:S8"/>
    <mergeCell ref="W6:W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8"/>
  <sheetViews>
    <sheetView workbookViewId="0">
      <selection activeCell="I27" sqref="I27"/>
    </sheetView>
  </sheetViews>
  <sheetFormatPr defaultRowHeight="15" x14ac:dyDescent="0.25"/>
  <cols>
    <col min="1" max="1" width="9.140625" style="130"/>
    <col min="2" max="2" width="40.28515625" style="130" customWidth="1"/>
    <col min="3" max="3" width="12.140625" style="130" customWidth="1"/>
    <col min="4" max="4" width="9.140625" style="130"/>
    <col min="5" max="5" width="13.5703125" style="130" customWidth="1"/>
    <col min="6" max="16384" width="9.140625" style="130"/>
  </cols>
  <sheetData>
    <row r="1" spans="1:11" x14ac:dyDescent="0.25">
      <c r="A1" s="130" t="s">
        <v>552</v>
      </c>
      <c r="B1" s="130" t="s">
        <v>552</v>
      </c>
    </row>
    <row r="2" spans="1:11" x14ac:dyDescent="0.25">
      <c r="B2" s="392" t="s">
        <v>628</v>
      </c>
    </row>
    <row r="3" spans="1:11" x14ac:dyDescent="0.25">
      <c r="B3" s="393" t="s">
        <v>629</v>
      </c>
    </row>
    <row r="5" spans="1:11" x14ac:dyDescent="0.25">
      <c r="A5" s="439" t="s">
        <v>553</v>
      </c>
    </row>
    <row r="6" spans="1:11" x14ac:dyDescent="0.25">
      <c r="A6" s="439"/>
    </row>
    <row r="8" spans="1:11" ht="76.5" customHeight="1" x14ac:dyDescent="0.25">
      <c r="A8" s="602" t="s">
        <v>0</v>
      </c>
      <c r="B8" s="602" t="s">
        <v>29</v>
      </c>
      <c r="C8" s="440" t="s">
        <v>554</v>
      </c>
      <c r="D8" s="600" t="s">
        <v>555</v>
      </c>
      <c r="E8" s="601"/>
      <c r="F8" s="600" t="s">
        <v>556</v>
      </c>
      <c r="G8" s="601"/>
      <c r="H8" s="440" t="s">
        <v>557</v>
      </c>
      <c r="I8" s="600" t="s">
        <v>558</v>
      </c>
      <c r="J8" s="601"/>
      <c r="K8" s="602" t="s">
        <v>559</v>
      </c>
    </row>
    <row r="9" spans="1:11" x14ac:dyDescent="0.25">
      <c r="A9" s="603"/>
      <c r="B9" s="603"/>
      <c r="C9" s="602" t="s">
        <v>560</v>
      </c>
      <c r="D9" s="602" t="s">
        <v>20</v>
      </c>
      <c r="E9" s="602" t="s">
        <v>561</v>
      </c>
      <c r="F9" s="602" t="s">
        <v>20</v>
      </c>
      <c r="G9" s="602" t="s">
        <v>186</v>
      </c>
      <c r="H9" s="602" t="s">
        <v>30</v>
      </c>
      <c r="I9" s="602" t="s">
        <v>17</v>
      </c>
      <c r="J9" s="602" t="s">
        <v>186</v>
      </c>
      <c r="K9" s="603"/>
    </row>
    <row r="10" spans="1:11" x14ac:dyDescent="0.25">
      <c r="A10" s="604"/>
      <c r="B10" s="604"/>
      <c r="C10" s="604"/>
      <c r="D10" s="604"/>
      <c r="E10" s="604"/>
      <c r="F10" s="604"/>
      <c r="G10" s="604"/>
      <c r="H10" s="604"/>
      <c r="I10" s="604"/>
      <c r="J10" s="604"/>
      <c r="K10" s="604"/>
    </row>
    <row r="12" spans="1:11" x14ac:dyDescent="0.25">
      <c r="A12" s="194" t="s">
        <v>562</v>
      </c>
    </row>
    <row r="13" spans="1:11" x14ac:dyDescent="0.25">
      <c r="A13" s="469">
        <v>1</v>
      </c>
      <c r="B13" s="472" t="s">
        <v>563</v>
      </c>
      <c r="C13" s="471">
        <v>20.09</v>
      </c>
      <c r="D13" s="482">
        <v>100</v>
      </c>
      <c r="E13" s="472">
        <v>10</v>
      </c>
      <c r="F13" s="482">
        <v>40.090000000000003</v>
      </c>
      <c r="G13" s="472">
        <v>6</v>
      </c>
      <c r="H13" s="472">
        <v>116</v>
      </c>
      <c r="I13" s="472">
        <v>180</v>
      </c>
      <c r="J13" s="472">
        <v>1</v>
      </c>
      <c r="K13" s="482">
        <f>SUM(E13+G13+J13)</f>
        <v>17</v>
      </c>
    </row>
    <row r="14" spans="1:11" x14ac:dyDescent="0.25">
      <c r="A14" s="441">
        <v>2</v>
      </c>
      <c r="B14" s="442" t="s">
        <v>632</v>
      </c>
      <c r="C14" s="443">
        <v>33.07</v>
      </c>
      <c r="D14" s="444">
        <f>(C14*D13)/C13</f>
        <v>164.60925833748132</v>
      </c>
      <c r="E14" s="442">
        <v>18</v>
      </c>
      <c r="F14" s="444">
        <v>33.53</v>
      </c>
      <c r="G14" s="442">
        <v>3</v>
      </c>
      <c r="H14" s="442">
        <v>116</v>
      </c>
      <c r="I14" s="442">
        <v>201</v>
      </c>
      <c r="J14" s="442">
        <v>2</v>
      </c>
      <c r="K14" s="444">
        <f>SUM(E14+G14+J14)</f>
        <v>23</v>
      </c>
    </row>
    <row r="15" spans="1:11" x14ac:dyDescent="0.25">
      <c r="A15" s="467"/>
      <c r="B15" s="445"/>
      <c r="C15" s="446"/>
      <c r="D15" s="447"/>
      <c r="E15" s="445"/>
      <c r="F15" s="447"/>
      <c r="G15" s="445"/>
      <c r="H15" s="445"/>
      <c r="I15" s="445"/>
      <c r="J15" s="445"/>
      <c r="K15" s="447"/>
    </row>
    <row r="16" spans="1:11" x14ac:dyDescent="0.25">
      <c r="A16" s="468" t="s">
        <v>51</v>
      </c>
      <c r="B16" s="445"/>
      <c r="C16" s="446"/>
      <c r="D16" s="447"/>
      <c r="E16" s="445"/>
      <c r="F16" s="447"/>
      <c r="G16" s="445"/>
      <c r="H16" s="445"/>
      <c r="I16" s="448"/>
      <c r="J16" s="445"/>
      <c r="K16" s="447"/>
    </row>
    <row r="17" spans="1:11" x14ac:dyDescent="0.25">
      <c r="A17" s="469">
        <v>1</v>
      </c>
      <c r="B17" s="472" t="s">
        <v>563</v>
      </c>
      <c r="C17" s="471">
        <v>8.64</v>
      </c>
      <c r="D17" s="482">
        <v>100</v>
      </c>
      <c r="E17" s="472">
        <v>10</v>
      </c>
      <c r="F17" s="482">
        <v>41.54</v>
      </c>
      <c r="G17" s="482">
        <v>7</v>
      </c>
      <c r="H17" s="472">
        <v>113</v>
      </c>
      <c r="I17" s="472">
        <v>116</v>
      </c>
      <c r="J17" s="472">
        <v>1</v>
      </c>
      <c r="K17" s="482">
        <f>SUM(E17+G17+J17)</f>
        <v>18</v>
      </c>
    </row>
    <row r="18" spans="1:11" x14ac:dyDescent="0.25">
      <c r="A18" s="441">
        <v>2</v>
      </c>
      <c r="B18" s="442" t="s">
        <v>632</v>
      </c>
      <c r="C18" s="443">
        <v>30.28</v>
      </c>
      <c r="D18" s="444">
        <f>(C18*D17)/C17</f>
        <v>350.46296296296293</v>
      </c>
      <c r="E18" s="442">
        <v>18</v>
      </c>
      <c r="F18" s="444">
        <v>36.4</v>
      </c>
      <c r="G18" s="442">
        <v>4</v>
      </c>
      <c r="H18" s="442">
        <v>113</v>
      </c>
      <c r="I18" s="442">
        <v>210</v>
      </c>
      <c r="J18" s="442">
        <v>2</v>
      </c>
      <c r="K18" s="444">
        <f>SUM(E18+G18+J18)</f>
        <v>24</v>
      </c>
    </row>
    <row r="19" spans="1:11" x14ac:dyDescent="0.25">
      <c r="A19" s="454"/>
      <c r="B19" s="456"/>
      <c r="C19" s="459"/>
      <c r="D19" s="457"/>
      <c r="E19" s="456"/>
      <c r="F19" s="457"/>
      <c r="G19" s="456"/>
      <c r="H19" s="456"/>
      <c r="I19" s="456"/>
      <c r="J19" s="456"/>
      <c r="K19" s="457"/>
    </row>
    <row r="20" spans="1:11" x14ac:dyDescent="0.25">
      <c r="A20" s="449" t="s">
        <v>129</v>
      </c>
      <c r="B20" s="450"/>
      <c r="C20" s="451"/>
      <c r="D20" s="452"/>
      <c r="E20" s="450"/>
      <c r="F20" s="452"/>
      <c r="G20" s="450"/>
      <c r="H20" s="450"/>
      <c r="I20" s="450"/>
      <c r="J20" s="450"/>
      <c r="K20" s="452"/>
    </row>
    <row r="21" spans="1:11" x14ac:dyDescent="0.25">
      <c r="A21" s="469">
        <v>1</v>
      </c>
      <c r="B21" s="472" t="s">
        <v>563</v>
      </c>
      <c r="C21" s="471">
        <f>(C13+C17)/2</f>
        <v>14.365</v>
      </c>
      <c r="D21" s="482">
        <v>100</v>
      </c>
      <c r="E21" s="472">
        <v>10</v>
      </c>
      <c r="F21" s="482">
        <f>(F13+F17)/2</f>
        <v>40.814999999999998</v>
      </c>
      <c r="G21" s="472">
        <v>7</v>
      </c>
      <c r="H21" s="482">
        <f>(H13+H17)/2</f>
        <v>114.5</v>
      </c>
      <c r="I21" s="482">
        <f>(I13+I17)/2</f>
        <v>148</v>
      </c>
      <c r="J21" s="472">
        <v>1</v>
      </c>
      <c r="K21" s="482">
        <f>SUM(E21+G21+J21)</f>
        <v>18</v>
      </c>
    </row>
    <row r="22" spans="1:11" x14ac:dyDescent="0.25">
      <c r="A22" s="441">
        <v>2</v>
      </c>
      <c r="B22" s="442" t="s">
        <v>632</v>
      </c>
      <c r="C22" s="443">
        <f>(C14+C18)/2</f>
        <v>31.675000000000001</v>
      </c>
      <c r="D22" s="444">
        <f>(C22*D21)/C21</f>
        <v>220.50121823877478</v>
      </c>
      <c r="E22" s="442">
        <v>18</v>
      </c>
      <c r="F22" s="444">
        <f>(F14+F18)/2</f>
        <v>34.965000000000003</v>
      </c>
      <c r="G22" s="442">
        <v>4</v>
      </c>
      <c r="H22" s="444">
        <f>(H14+H18)/2</f>
        <v>114.5</v>
      </c>
      <c r="I22" s="444">
        <f>(I14+I18)/2</f>
        <v>205.5</v>
      </c>
      <c r="J22" s="442">
        <v>2</v>
      </c>
      <c r="K22" s="444">
        <f>SUM(E22+G22+J22)</f>
        <v>24</v>
      </c>
    </row>
    <row r="23" spans="1:11" x14ac:dyDescent="0.25">
      <c r="A23" s="453"/>
      <c r="B23" s="445"/>
      <c r="C23" s="446"/>
      <c r="D23" s="445"/>
      <c r="E23" s="445"/>
      <c r="F23" s="446"/>
      <c r="G23" s="445"/>
      <c r="H23" s="445"/>
      <c r="I23" s="448"/>
      <c r="J23" s="445"/>
      <c r="K23" s="446"/>
    </row>
    <row r="24" spans="1:11" x14ac:dyDescent="0.25">
      <c r="A24" s="454"/>
      <c r="B24" s="455" t="s">
        <v>62</v>
      </c>
      <c r="C24" s="456"/>
      <c r="D24" s="457"/>
      <c r="E24" s="456"/>
      <c r="F24" s="456"/>
      <c r="G24" s="457"/>
      <c r="H24" s="456"/>
      <c r="I24" s="458"/>
      <c r="J24" s="456"/>
      <c r="K24" s="459"/>
    </row>
    <row r="25" spans="1:11" x14ac:dyDescent="0.25">
      <c r="A25" s="450"/>
      <c r="B25" s="441" t="s">
        <v>441</v>
      </c>
      <c r="C25" s="605" t="s">
        <v>79</v>
      </c>
      <c r="D25" s="606"/>
      <c r="E25" s="605" t="s">
        <v>80</v>
      </c>
      <c r="F25" s="606"/>
      <c r="G25" s="450"/>
      <c r="H25" s="450"/>
      <c r="I25" s="450"/>
      <c r="J25" s="450"/>
      <c r="K25" s="450"/>
    </row>
    <row r="26" spans="1:11" x14ac:dyDescent="0.25">
      <c r="A26" s="460"/>
      <c r="B26" s="441" t="s">
        <v>64</v>
      </c>
      <c r="C26" s="441"/>
      <c r="D26" s="441"/>
      <c r="E26" s="441"/>
      <c r="F26" s="441"/>
      <c r="G26" s="450"/>
      <c r="H26" s="450"/>
      <c r="I26" s="450"/>
      <c r="J26" s="450"/>
      <c r="K26" s="450"/>
    </row>
    <row r="27" spans="1:11" x14ac:dyDescent="0.25">
      <c r="A27" s="454"/>
      <c r="B27" s="442" t="s">
        <v>65</v>
      </c>
      <c r="C27" s="608">
        <v>2.7</v>
      </c>
      <c r="D27" s="609"/>
      <c r="E27" s="605">
        <v>1.5</v>
      </c>
      <c r="F27" s="607"/>
      <c r="G27" s="456"/>
      <c r="H27" s="456"/>
      <c r="I27" s="458"/>
      <c r="J27" s="456"/>
      <c r="K27" s="459"/>
    </row>
    <row r="28" spans="1:11" x14ac:dyDescent="0.25">
      <c r="A28" s="454"/>
      <c r="B28" s="442" t="s">
        <v>81</v>
      </c>
      <c r="C28" s="608" t="s">
        <v>564</v>
      </c>
      <c r="D28" s="609"/>
      <c r="E28" s="605" t="s">
        <v>565</v>
      </c>
      <c r="F28" s="607"/>
      <c r="G28" s="456"/>
      <c r="H28" s="456"/>
      <c r="I28" s="458"/>
      <c r="J28" s="456"/>
      <c r="K28" s="459"/>
    </row>
    <row r="29" spans="1:11" x14ac:dyDescent="0.25">
      <c r="A29" s="454"/>
      <c r="B29" s="442" t="s">
        <v>66</v>
      </c>
      <c r="C29" s="608">
        <v>6.9</v>
      </c>
      <c r="D29" s="609"/>
      <c r="E29" s="605">
        <v>5.4</v>
      </c>
      <c r="F29" s="607"/>
      <c r="G29" s="456"/>
      <c r="H29" s="456"/>
      <c r="I29" s="458"/>
      <c r="J29" s="456"/>
      <c r="K29" s="459"/>
    </row>
    <row r="30" spans="1:11" x14ac:dyDescent="0.25">
      <c r="A30" s="454"/>
      <c r="B30" s="442" t="s">
        <v>566</v>
      </c>
      <c r="C30" s="605">
        <v>125</v>
      </c>
      <c r="D30" s="606"/>
      <c r="E30" s="605">
        <v>42</v>
      </c>
      <c r="F30" s="607"/>
      <c r="G30" s="457"/>
      <c r="H30" s="456"/>
      <c r="I30" s="458"/>
      <c r="J30" s="456"/>
      <c r="K30" s="459"/>
    </row>
    <row r="31" spans="1:11" x14ac:dyDescent="0.25">
      <c r="A31" s="461"/>
      <c r="B31" s="462" t="s">
        <v>567</v>
      </c>
      <c r="C31" s="597">
        <v>219</v>
      </c>
      <c r="D31" s="599"/>
      <c r="E31" s="597">
        <v>102</v>
      </c>
      <c r="F31" s="598"/>
      <c r="G31" s="461"/>
      <c r="H31" s="461"/>
      <c r="I31" s="461"/>
      <c r="J31" s="461"/>
      <c r="K31" s="461"/>
    </row>
    <row r="32" spans="1:11" x14ac:dyDescent="0.25">
      <c r="A32" s="461"/>
      <c r="B32" s="442" t="s">
        <v>568</v>
      </c>
      <c r="C32" s="597" t="s">
        <v>569</v>
      </c>
      <c r="D32" s="598"/>
      <c r="E32" s="598"/>
      <c r="F32" s="599"/>
    </row>
    <row r="33" spans="2:8" x14ac:dyDescent="0.25">
      <c r="B33" s="462" t="s">
        <v>69</v>
      </c>
      <c r="C33" s="462" t="s">
        <v>621</v>
      </c>
      <c r="D33" s="462"/>
      <c r="E33" s="462" t="s">
        <v>645</v>
      </c>
      <c r="F33" s="466"/>
      <c r="G33" s="436"/>
      <c r="H33" s="436"/>
    </row>
    <row r="34" spans="2:8" x14ac:dyDescent="0.25">
      <c r="B34" s="241" t="s">
        <v>70</v>
      </c>
      <c r="C34" s="434" t="s">
        <v>536</v>
      </c>
      <c r="D34" s="434"/>
      <c r="E34" s="434" t="s">
        <v>646</v>
      </c>
      <c r="F34" s="434"/>
      <c r="G34" s="435"/>
      <c r="H34" s="435"/>
    </row>
    <row r="35" spans="2:8" x14ac:dyDescent="0.25">
      <c r="B35" s="272" t="s">
        <v>71</v>
      </c>
      <c r="C35" s="437"/>
      <c r="D35" s="438"/>
      <c r="E35" s="438"/>
      <c r="F35" s="438"/>
      <c r="G35" s="438"/>
      <c r="H35" s="438"/>
    </row>
    <row r="36" spans="2:8" x14ac:dyDescent="0.25">
      <c r="B36" s="241" t="s">
        <v>72</v>
      </c>
      <c r="C36" s="434" t="s">
        <v>621</v>
      </c>
      <c r="D36" s="434" t="s">
        <v>647</v>
      </c>
      <c r="E36" s="434" t="s">
        <v>645</v>
      </c>
      <c r="F36" s="434" t="s">
        <v>647</v>
      </c>
      <c r="G36" s="435"/>
      <c r="H36" s="435"/>
    </row>
    <row r="37" spans="2:8" x14ac:dyDescent="0.25">
      <c r="B37" s="241" t="s">
        <v>82</v>
      </c>
      <c r="C37" s="434"/>
      <c r="D37" s="434"/>
      <c r="E37" s="434"/>
      <c r="F37" s="434" t="s">
        <v>570</v>
      </c>
      <c r="G37" s="435"/>
      <c r="H37" s="435"/>
    </row>
    <row r="38" spans="2:8" x14ac:dyDescent="0.25">
      <c r="B38" s="241"/>
      <c r="C38" s="434"/>
      <c r="D38" s="434"/>
      <c r="E38" s="434"/>
      <c r="F38" s="434"/>
      <c r="G38" s="435"/>
      <c r="H38" s="435"/>
    </row>
  </sheetData>
  <mergeCells count="27">
    <mergeCell ref="E30:F30"/>
    <mergeCell ref="E29:F29"/>
    <mergeCell ref="A8:A10"/>
    <mergeCell ref="B8:B10"/>
    <mergeCell ref="C25:D25"/>
    <mergeCell ref="E25:F25"/>
    <mergeCell ref="C27:D27"/>
    <mergeCell ref="E27:F27"/>
    <mergeCell ref="C28:D28"/>
    <mergeCell ref="E28:F28"/>
    <mergeCell ref="C29:D29"/>
    <mergeCell ref="C32:F32"/>
    <mergeCell ref="D8:E8"/>
    <mergeCell ref="F8:G8"/>
    <mergeCell ref="I8:J8"/>
    <mergeCell ref="K8:K10"/>
    <mergeCell ref="C9:C10"/>
    <mergeCell ref="D9:D10"/>
    <mergeCell ref="E9:E10"/>
    <mergeCell ref="F9:F10"/>
    <mergeCell ref="G9:G10"/>
    <mergeCell ref="H9:H10"/>
    <mergeCell ref="I9:I10"/>
    <mergeCell ref="J9:J10"/>
    <mergeCell ref="C30:D30"/>
    <mergeCell ref="C31:D31"/>
    <mergeCell ref="E31:F3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4"/>
  <sheetViews>
    <sheetView workbookViewId="0">
      <selection activeCell="O16" sqref="O16"/>
    </sheetView>
  </sheetViews>
  <sheetFormatPr defaultRowHeight="15" x14ac:dyDescent="0.25"/>
  <cols>
    <col min="1" max="1" width="9.140625" style="130"/>
    <col min="2" max="2" width="40.28515625" style="130" customWidth="1"/>
    <col min="3" max="16384" width="9.140625" style="130"/>
  </cols>
  <sheetData>
    <row r="1" spans="1:11" x14ac:dyDescent="0.25">
      <c r="A1" s="130" t="s">
        <v>552</v>
      </c>
      <c r="B1" s="130" t="s">
        <v>552</v>
      </c>
    </row>
    <row r="2" spans="1:11" x14ac:dyDescent="0.25">
      <c r="B2" s="392" t="s">
        <v>652</v>
      </c>
    </row>
    <row r="3" spans="1:11" x14ac:dyDescent="0.25">
      <c r="B3" s="393" t="s">
        <v>637</v>
      </c>
    </row>
    <row r="5" spans="1:11" x14ac:dyDescent="0.25">
      <c r="A5" s="439" t="s">
        <v>553</v>
      </c>
    </row>
    <row r="6" spans="1:11" x14ac:dyDescent="0.25">
      <c r="A6" s="439"/>
    </row>
    <row r="8" spans="1:11" ht="76.5" customHeight="1" x14ac:dyDescent="0.25">
      <c r="A8" s="602" t="s">
        <v>0</v>
      </c>
      <c r="B8" s="602" t="s">
        <v>29</v>
      </c>
      <c r="C8" s="440" t="s">
        <v>554</v>
      </c>
      <c r="D8" s="600" t="s">
        <v>555</v>
      </c>
      <c r="E8" s="601"/>
      <c r="F8" s="600" t="s">
        <v>556</v>
      </c>
      <c r="G8" s="601"/>
      <c r="H8" s="440" t="s">
        <v>557</v>
      </c>
      <c r="I8" s="600" t="s">
        <v>558</v>
      </c>
      <c r="J8" s="601"/>
      <c r="K8" s="602" t="s">
        <v>559</v>
      </c>
    </row>
    <row r="9" spans="1:11" ht="28.5" customHeight="1" x14ac:dyDescent="0.25">
      <c r="A9" s="603"/>
      <c r="B9" s="603"/>
      <c r="C9" s="602" t="s">
        <v>560</v>
      </c>
      <c r="D9" s="602" t="s">
        <v>20</v>
      </c>
      <c r="E9" s="602" t="s">
        <v>561</v>
      </c>
      <c r="F9" s="602" t="s">
        <v>20</v>
      </c>
      <c r="G9" s="602" t="s">
        <v>186</v>
      </c>
      <c r="H9" s="602" t="s">
        <v>30</v>
      </c>
      <c r="I9" s="602" t="s">
        <v>17</v>
      </c>
      <c r="J9" s="602" t="s">
        <v>186</v>
      </c>
      <c r="K9" s="603"/>
    </row>
    <row r="10" spans="1:11" x14ac:dyDescent="0.25">
      <c r="A10" s="604"/>
      <c r="B10" s="604"/>
      <c r="C10" s="604"/>
      <c r="D10" s="604"/>
      <c r="E10" s="604"/>
      <c r="F10" s="604"/>
      <c r="G10" s="604"/>
      <c r="H10" s="604"/>
      <c r="I10" s="604"/>
      <c r="J10" s="604"/>
      <c r="K10" s="604"/>
    </row>
    <row r="12" spans="1:11" x14ac:dyDescent="0.25">
      <c r="A12" s="194" t="s">
        <v>130</v>
      </c>
    </row>
    <row r="13" spans="1:11" x14ac:dyDescent="0.25">
      <c r="A13" s="441">
        <v>1</v>
      </c>
      <c r="B13" s="442" t="s">
        <v>632</v>
      </c>
      <c r="C13" s="443">
        <v>16.059999999999999</v>
      </c>
      <c r="D13" s="444">
        <v>100</v>
      </c>
      <c r="E13" s="442">
        <v>10</v>
      </c>
      <c r="F13" s="444">
        <v>32.9</v>
      </c>
      <c r="G13" s="442">
        <v>3</v>
      </c>
      <c r="H13" s="442">
        <v>80</v>
      </c>
      <c r="I13" s="442">
        <v>159</v>
      </c>
      <c r="J13" s="442">
        <v>1</v>
      </c>
      <c r="K13" s="444">
        <f>E13+G13+J13</f>
        <v>14</v>
      </c>
    </row>
    <row r="14" spans="1:11" x14ac:dyDescent="0.25">
      <c r="A14" s="194" t="s">
        <v>131</v>
      </c>
      <c r="B14" s="445"/>
      <c r="C14" s="446"/>
      <c r="D14" s="447"/>
      <c r="E14" s="445"/>
      <c r="F14" s="447"/>
      <c r="G14" s="445"/>
      <c r="H14" s="445"/>
      <c r="I14" s="448"/>
      <c r="J14" s="445"/>
      <c r="K14" s="447"/>
    </row>
    <row r="15" spans="1:11" x14ac:dyDescent="0.25">
      <c r="A15" s="441">
        <v>1</v>
      </c>
      <c r="B15" s="442" t="s">
        <v>632</v>
      </c>
      <c r="C15" s="443">
        <v>12.43</v>
      </c>
      <c r="D15" s="444">
        <v>100</v>
      </c>
      <c r="E15" s="442">
        <v>10</v>
      </c>
      <c r="F15" s="444">
        <v>34.299999999999997</v>
      </c>
      <c r="G15" s="442">
        <v>3</v>
      </c>
      <c r="H15" s="442">
        <v>113</v>
      </c>
      <c r="I15" s="442">
        <v>120</v>
      </c>
      <c r="J15" s="442">
        <v>1</v>
      </c>
      <c r="K15" s="444">
        <f>E15+G15+J15</f>
        <v>14</v>
      </c>
    </row>
    <row r="16" spans="1:11" x14ac:dyDescent="0.25">
      <c r="A16" s="449" t="s">
        <v>129</v>
      </c>
      <c r="B16" s="450"/>
      <c r="C16" s="451"/>
      <c r="D16" s="452"/>
      <c r="E16" s="450"/>
      <c r="F16" s="452"/>
      <c r="G16" s="450"/>
      <c r="H16" s="450"/>
      <c r="I16" s="450"/>
      <c r="J16" s="450"/>
      <c r="K16" s="452"/>
    </row>
    <row r="17" spans="1:11" x14ac:dyDescent="0.25">
      <c r="A17" s="441">
        <v>1</v>
      </c>
      <c r="B17" s="442" t="s">
        <v>632</v>
      </c>
      <c r="C17" s="443">
        <f>(C13+C15)/2</f>
        <v>14.244999999999999</v>
      </c>
      <c r="D17" s="444">
        <v>100</v>
      </c>
      <c r="E17" s="442">
        <v>10</v>
      </c>
      <c r="F17" s="444">
        <f>(F13+F15)/2</f>
        <v>33.599999999999994</v>
      </c>
      <c r="G17" s="442">
        <v>3</v>
      </c>
      <c r="H17" s="444">
        <f>(H13+H15)/2</f>
        <v>96.5</v>
      </c>
      <c r="I17" s="444">
        <f>(I13+I15)/2</f>
        <v>139.5</v>
      </c>
      <c r="J17" s="442">
        <v>1</v>
      </c>
      <c r="K17" s="444">
        <f>E17+G17+J17</f>
        <v>14</v>
      </c>
    </row>
    <row r="18" spans="1:11" x14ac:dyDescent="0.25">
      <c r="A18" s="453"/>
      <c r="B18" s="445"/>
      <c r="C18" s="446"/>
      <c r="D18" s="445"/>
      <c r="E18" s="445"/>
      <c r="F18" s="446"/>
      <c r="G18" s="445"/>
      <c r="H18" s="445"/>
      <c r="I18" s="448"/>
      <c r="J18" s="445"/>
      <c r="K18" s="446"/>
    </row>
    <row r="19" spans="1:11" x14ac:dyDescent="0.25">
      <c r="A19" s="454"/>
      <c r="B19" s="455" t="s">
        <v>62</v>
      </c>
      <c r="C19" s="456"/>
      <c r="D19" s="457"/>
      <c r="E19" s="456"/>
      <c r="F19" s="456"/>
      <c r="G19" s="457"/>
      <c r="H19" s="456"/>
      <c r="I19" s="458"/>
      <c r="J19" s="456"/>
      <c r="K19" s="459"/>
    </row>
    <row r="20" spans="1:11" x14ac:dyDescent="0.25">
      <c r="A20" s="450"/>
      <c r="B20" s="441" t="s">
        <v>441</v>
      </c>
      <c r="C20" s="605" t="s">
        <v>89</v>
      </c>
      <c r="D20" s="606"/>
      <c r="E20" s="605" t="s">
        <v>63</v>
      </c>
      <c r="F20" s="606"/>
      <c r="G20" s="450"/>
      <c r="H20" s="450"/>
      <c r="I20" s="450"/>
      <c r="J20" s="450"/>
      <c r="K20" s="450"/>
    </row>
    <row r="21" spans="1:11" x14ac:dyDescent="0.25">
      <c r="A21" s="460"/>
      <c r="B21" s="441" t="s">
        <v>64</v>
      </c>
      <c r="C21" s="441"/>
      <c r="D21" s="441"/>
      <c r="E21" s="441"/>
      <c r="F21" s="441"/>
      <c r="G21" s="450"/>
      <c r="H21" s="450"/>
      <c r="I21" s="450"/>
      <c r="J21" s="450"/>
      <c r="K21" s="450"/>
    </row>
    <row r="22" spans="1:11" x14ac:dyDescent="0.25">
      <c r="A22" s="454"/>
      <c r="B22" s="442" t="s">
        <v>65</v>
      </c>
      <c r="C22" s="608">
        <v>2.1800000000000002</v>
      </c>
      <c r="D22" s="609"/>
      <c r="E22" s="605">
        <v>3.9</v>
      </c>
      <c r="F22" s="607"/>
      <c r="G22" s="456"/>
      <c r="H22" s="456"/>
      <c r="I22" s="458"/>
      <c r="J22" s="456"/>
      <c r="K22" s="459"/>
    </row>
    <row r="23" spans="1:11" x14ac:dyDescent="0.25">
      <c r="A23" s="454"/>
      <c r="B23" s="442" t="s">
        <v>81</v>
      </c>
      <c r="C23" s="608" t="s">
        <v>564</v>
      </c>
      <c r="D23" s="609"/>
      <c r="E23" s="605" t="s">
        <v>643</v>
      </c>
      <c r="F23" s="607"/>
      <c r="G23" s="456"/>
      <c r="H23" s="456"/>
      <c r="I23" s="458"/>
      <c r="J23" s="456"/>
      <c r="K23" s="459"/>
    </row>
    <row r="24" spans="1:11" x14ac:dyDescent="0.25">
      <c r="A24" s="454"/>
      <c r="B24" s="442" t="s">
        <v>66</v>
      </c>
      <c r="C24" s="608">
        <v>6.06</v>
      </c>
      <c r="D24" s="609"/>
      <c r="E24" s="605">
        <v>5.7</v>
      </c>
      <c r="F24" s="607"/>
      <c r="G24" s="456"/>
      <c r="H24" s="456"/>
      <c r="I24" s="458"/>
      <c r="J24" s="456"/>
      <c r="K24" s="459"/>
    </row>
    <row r="25" spans="1:11" x14ac:dyDescent="0.25">
      <c r="A25" s="454"/>
      <c r="B25" s="442" t="s">
        <v>566</v>
      </c>
      <c r="C25" s="605">
        <v>236</v>
      </c>
      <c r="D25" s="606"/>
      <c r="E25" s="605">
        <v>101</v>
      </c>
      <c r="F25" s="607"/>
      <c r="G25" s="457"/>
      <c r="H25" s="456"/>
      <c r="I25" s="458"/>
      <c r="J25" s="456"/>
      <c r="K25" s="459"/>
    </row>
    <row r="26" spans="1:11" x14ac:dyDescent="0.25">
      <c r="A26" s="461"/>
      <c r="B26" s="462" t="s">
        <v>567</v>
      </c>
      <c r="C26" s="597">
        <v>138.30000000000001</v>
      </c>
      <c r="D26" s="599"/>
      <c r="E26" s="597">
        <v>101</v>
      </c>
      <c r="F26" s="598"/>
      <c r="G26" s="461"/>
      <c r="H26" s="461"/>
      <c r="I26" s="461"/>
      <c r="J26" s="461"/>
      <c r="K26" s="461"/>
    </row>
    <row r="27" spans="1:11" x14ac:dyDescent="0.25">
      <c r="A27" s="461"/>
      <c r="B27" s="462" t="s">
        <v>77</v>
      </c>
      <c r="C27" s="463" t="s">
        <v>642</v>
      </c>
      <c r="D27" s="464"/>
      <c r="E27" s="465" t="s">
        <v>551</v>
      </c>
      <c r="F27" s="464"/>
      <c r="G27" s="461"/>
      <c r="H27" s="461"/>
      <c r="I27" s="461"/>
      <c r="J27" s="461"/>
      <c r="K27" s="461"/>
    </row>
    <row r="28" spans="1:11" x14ac:dyDescent="0.25">
      <c r="A28" s="461"/>
      <c r="B28" s="442" t="s">
        <v>641</v>
      </c>
      <c r="C28" s="597" t="s">
        <v>638</v>
      </c>
      <c r="D28" s="598"/>
      <c r="E28" s="598"/>
      <c r="F28" s="599"/>
    </row>
    <row r="29" spans="1:11" x14ac:dyDescent="0.25">
      <c r="B29" s="462" t="s">
        <v>69</v>
      </c>
      <c r="C29" s="462" t="s">
        <v>639</v>
      </c>
      <c r="D29" s="462"/>
      <c r="E29" s="462" t="s">
        <v>644</v>
      </c>
      <c r="F29" s="466"/>
      <c r="G29" s="436"/>
      <c r="H29" s="436"/>
    </row>
    <row r="30" spans="1:11" x14ac:dyDescent="0.25">
      <c r="B30" s="241" t="s">
        <v>70</v>
      </c>
      <c r="C30" s="434" t="s">
        <v>640</v>
      </c>
      <c r="D30" s="434"/>
      <c r="E30" s="434" t="s">
        <v>627</v>
      </c>
      <c r="F30" s="434"/>
      <c r="G30" s="435"/>
      <c r="H30" s="435"/>
    </row>
    <row r="31" spans="1:11" x14ac:dyDescent="0.25">
      <c r="B31" s="272"/>
      <c r="C31" s="437"/>
      <c r="D31" s="438"/>
      <c r="E31" s="438"/>
      <c r="F31" s="438"/>
      <c r="G31" s="438"/>
      <c r="H31" s="438"/>
    </row>
    <row r="32" spans="1:11" x14ac:dyDescent="0.25">
      <c r="B32" s="241"/>
      <c r="C32" s="434"/>
      <c r="D32" s="434"/>
      <c r="E32" s="434"/>
      <c r="F32" s="434"/>
      <c r="G32" s="435"/>
      <c r="H32" s="435"/>
    </row>
    <row r="33" spans="2:8" x14ac:dyDescent="0.25">
      <c r="B33" s="241"/>
      <c r="C33" s="434"/>
      <c r="D33" s="434"/>
      <c r="E33" s="434"/>
      <c r="F33" s="434"/>
      <c r="G33" s="435"/>
      <c r="H33" s="435"/>
    </row>
    <row r="34" spans="2:8" x14ac:dyDescent="0.25">
      <c r="B34" s="241"/>
      <c r="C34" s="434"/>
      <c r="D34" s="434"/>
      <c r="E34" s="434"/>
      <c r="F34" s="434"/>
      <c r="G34" s="435"/>
      <c r="H34" s="435"/>
    </row>
  </sheetData>
  <mergeCells count="27">
    <mergeCell ref="C25:D25"/>
    <mergeCell ref="C26:D26"/>
    <mergeCell ref="I9:I10"/>
    <mergeCell ref="C20:D20"/>
    <mergeCell ref="E20:F20"/>
    <mergeCell ref="J9:J10"/>
    <mergeCell ref="K8:K10"/>
    <mergeCell ref="B8:B10"/>
    <mergeCell ref="A8:A10"/>
    <mergeCell ref="I8:J8"/>
    <mergeCell ref="H9:H10"/>
    <mergeCell ref="C28:F28"/>
    <mergeCell ref="D8:E8"/>
    <mergeCell ref="F8:G8"/>
    <mergeCell ref="C9:C10"/>
    <mergeCell ref="D9:D10"/>
    <mergeCell ref="E9:E10"/>
    <mergeCell ref="F9:F10"/>
    <mergeCell ref="G9:G10"/>
    <mergeCell ref="E26:F26"/>
    <mergeCell ref="E25:F25"/>
    <mergeCell ref="E24:F24"/>
    <mergeCell ref="E23:F23"/>
    <mergeCell ref="E22:F22"/>
    <mergeCell ref="C22:D22"/>
    <mergeCell ref="C23:D23"/>
    <mergeCell ref="C24:D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N41"/>
  <sheetViews>
    <sheetView workbookViewId="0">
      <selection activeCell="Q31" sqref="Q31"/>
    </sheetView>
  </sheetViews>
  <sheetFormatPr defaultRowHeight="15" x14ac:dyDescent="0.25"/>
  <cols>
    <col min="1" max="1" width="9.140625" style="130"/>
    <col min="2" max="2" width="29.42578125" style="130" customWidth="1"/>
    <col min="3" max="3" width="12" style="130" customWidth="1"/>
    <col min="4" max="4" width="10.7109375" style="130" customWidth="1"/>
    <col min="5" max="5" width="12" style="130" customWidth="1"/>
    <col min="6" max="8" width="9.140625" style="130"/>
    <col min="9" max="9" width="10.42578125" style="130" customWidth="1"/>
    <col min="10" max="10" width="9.140625" style="130"/>
    <col min="11" max="11" width="11.85546875" style="130" customWidth="1"/>
    <col min="12" max="12" width="9.140625" style="130"/>
    <col min="13" max="13" width="11.85546875" style="130" customWidth="1"/>
    <col min="14" max="16384" width="9.140625" style="130"/>
  </cols>
  <sheetData>
    <row r="2" spans="1:14" x14ac:dyDescent="0.25">
      <c r="B2" s="392" t="s">
        <v>630</v>
      </c>
    </row>
    <row r="3" spans="1:14" x14ac:dyDescent="0.25">
      <c r="B3" s="393" t="s">
        <v>631</v>
      </c>
    </row>
    <row r="5" spans="1:14" x14ac:dyDescent="0.25">
      <c r="A5" s="439" t="s">
        <v>651</v>
      </c>
    </row>
    <row r="6" spans="1:14" x14ac:dyDescent="0.25">
      <c r="A6" s="439"/>
    </row>
    <row r="8" spans="1:14" x14ac:dyDescent="0.25">
      <c r="A8" s="622" t="s">
        <v>0</v>
      </c>
      <c r="B8" s="622" t="s">
        <v>29</v>
      </c>
      <c r="C8" s="610" t="s">
        <v>56</v>
      </c>
      <c r="D8" s="623"/>
      <c r="E8" s="611"/>
      <c r="F8" s="610" t="s">
        <v>57</v>
      </c>
      <c r="G8" s="611"/>
      <c r="H8" s="626" t="s">
        <v>41</v>
      </c>
      <c r="I8" s="627"/>
      <c r="J8" s="628"/>
      <c r="K8" s="602" t="s">
        <v>557</v>
      </c>
      <c r="L8" s="619" t="s">
        <v>558</v>
      </c>
      <c r="M8" s="602" t="s">
        <v>42</v>
      </c>
      <c r="N8" s="618" t="s">
        <v>559</v>
      </c>
    </row>
    <row r="9" spans="1:14" ht="22.5" customHeight="1" x14ac:dyDescent="0.25">
      <c r="A9" s="622"/>
      <c r="B9" s="622"/>
      <c r="C9" s="612"/>
      <c r="D9" s="624"/>
      <c r="E9" s="613"/>
      <c r="F9" s="612"/>
      <c r="G9" s="613"/>
      <c r="H9" s="629"/>
      <c r="I9" s="630"/>
      <c r="J9" s="631"/>
      <c r="K9" s="603"/>
      <c r="L9" s="620"/>
      <c r="M9" s="603"/>
      <c r="N9" s="618"/>
    </row>
    <row r="10" spans="1:14" x14ac:dyDescent="0.25">
      <c r="A10" s="622"/>
      <c r="B10" s="622"/>
      <c r="C10" s="614"/>
      <c r="D10" s="625"/>
      <c r="E10" s="615"/>
      <c r="F10" s="614"/>
      <c r="G10" s="615"/>
      <c r="H10" s="632"/>
      <c r="I10" s="633"/>
      <c r="J10" s="634"/>
      <c r="K10" s="604"/>
      <c r="L10" s="621"/>
      <c r="M10" s="604"/>
      <c r="N10" s="618"/>
    </row>
    <row r="11" spans="1:14" ht="54.75" customHeight="1" x14ac:dyDescent="0.25">
      <c r="A11" s="622"/>
      <c r="B11" s="622"/>
      <c r="C11" s="602" t="s">
        <v>560</v>
      </c>
      <c r="D11" s="602" t="s">
        <v>14</v>
      </c>
      <c r="E11" s="602" t="s">
        <v>15</v>
      </c>
      <c r="F11" s="616" t="s">
        <v>20</v>
      </c>
      <c r="G11" s="602" t="s">
        <v>15</v>
      </c>
      <c r="H11" s="602" t="s">
        <v>571</v>
      </c>
      <c r="I11" s="602" t="s">
        <v>14</v>
      </c>
      <c r="J11" s="602" t="s">
        <v>15</v>
      </c>
      <c r="K11" s="602" t="s">
        <v>30</v>
      </c>
      <c r="L11" s="602" t="s">
        <v>17</v>
      </c>
      <c r="M11" s="602" t="s">
        <v>21</v>
      </c>
      <c r="N11" s="618"/>
    </row>
    <row r="12" spans="1:14" x14ac:dyDescent="0.25">
      <c r="A12" s="622"/>
      <c r="B12" s="622"/>
      <c r="C12" s="604"/>
      <c r="D12" s="604"/>
      <c r="E12" s="604"/>
      <c r="F12" s="617"/>
      <c r="G12" s="604"/>
      <c r="H12" s="604"/>
      <c r="I12" s="604"/>
      <c r="J12" s="604"/>
      <c r="K12" s="604"/>
      <c r="L12" s="604"/>
      <c r="M12" s="604"/>
      <c r="N12" s="618"/>
    </row>
    <row r="14" spans="1:14" x14ac:dyDescent="0.25">
      <c r="A14" s="439" t="s">
        <v>562</v>
      </c>
    </row>
    <row r="15" spans="1:14" x14ac:dyDescent="0.25">
      <c r="A15" s="469">
        <v>1</v>
      </c>
      <c r="B15" s="470" t="s">
        <v>572</v>
      </c>
      <c r="C15" s="471">
        <v>0.53</v>
      </c>
      <c r="D15" s="472">
        <v>100</v>
      </c>
      <c r="E15" s="472">
        <v>10</v>
      </c>
      <c r="F15" s="471">
        <v>35.49</v>
      </c>
      <c r="G15" s="472">
        <v>1</v>
      </c>
      <c r="H15" s="473">
        <f>(((C15*88)/100)*F15)/100</f>
        <v>0.16552536000000001</v>
      </c>
      <c r="I15" s="472">
        <v>100</v>
      </c>
      <c r="J15" s="472">
        <v>5</v>
      </c>
      <c r="K15" s="472">
        <v>136</v>
      </c>
      <c r="L15" s="472">
        <v>85</v>
      </c>
      <c r="M15" s="474">
        <v>8.5</v>
      </c>
      <c r="N15" s="475">
        <f>E15+G15+J15</f>
        <v>16</v>
      </c>
    </row>
    <row r="16" spans="1:14" x14ac:dyDescent="0.25">
      <c r="A16" s="441">
        <v>2</v>
      </c>
      <c r="B16" s="476" t="s">
        <v>632</v>
      </c>
      <c r="C16" s="443">
        <v>0.59</v>
      </c>
      <c r="D16" s="444">
        <f>(C16*D15)/C15</f>
        <v>111.32075471698113</v>
      </c>
      <c r="E16" s="442">
        <v>12</v>
      </c>
      <c r="F16" s="443">
        <v>33.47</v>
      </c>
      <c r="G16" s="442">
        <v>1</v>
      </c>
      <c r="H16" s="477">
        <f>(((C16*88)/100)*F16)/100</f>
        <v>0.17377624</v>
      </c>
      <c r="I16" s="444">
        <f>(H16*I15)/H15</f>
        <v>104.98466216898727</v>
      </c>
      <c r="J16" s="442">
        <v>5</v>
      </c>
      <c r="K16" s="442">
        <v>137</v>
      </c>
      <c r="L16" s="442">
        <v>192</v>
      </c>
      <c r="M16" s="478">
        <v>5.0999999999999996</v>
      </c>
      <c r="N16" s="479">
        <f>E16+G16+J16</f>
        <v>18</v>
      </c>
    </row>
    <row r="17" spans="1:14" x14ac:dyDescent="0.25">
      <c r="N17" s="480"/>
    </row>
    <row r="18" spans="1:14" x14ac:dyDescent="0.25">
      <c r="A18" s="481" t="s">
        <v>51</v>
      </c>
      <c r="N18" s="480"/>
    </row>
    <row r="19" spans="1:14" x14ac:dyDescent="0.25">
      <c r="A19" s="469">
        <v>1</v>
      </c>
      <c r="B19" s="470" t="s">
        <v>572</v>
      </c>
      <c r="C19" s="471">
        <v>0.51</v>
      </c>
      <c r="D19" s="472">
        <v>100</v>
      </c>
      <c r="E19" s="472">
        <v>10</v>
      </c>
      <c r="F19" s="471">
        <v>35.39</v>
      </c>
      <c r="G19" s="472">
        <v>1</v>
      </c>
      <c r="H19" s="473">
        <f>(((C19*88)/100)*F19)/100</f>
        <v>0.15883032000000002</v>
      </c>
      <c r="I19" s="472">
        <v>100</v>
      </c>
      <c r="J19" s="472">
        <v>5</v>
      </c>
      <c r="K19" s="472">
        <v>116</v>
      </c>
      <c r="L19" s="472">
        <v>126</v>
      </c>
      <c r="M19" s="474">
        <v>11.7</v>
      </c>
      <c r="N19" s="475">
        <f>E19+G19+J19</f>
        <v>16</v>
      </c>
    </row>
    <row r="20" spans="1:14" x14ac:dyDescent="0.25">
      <c r="A20" s="441">
        <v>2</v>
      </c>
      <c r="B20" s="476" t="s">
        <v>632</v>
      </c>
      <c r="C20" s="443">
        <v>0.55000000000000004</v>
      </c>
      <c r="D20" s="444">
        <f>(C20*D19)/C19</f>
        <v>107.84313725490198</v>
      </c>
      <c r="E20" s="442">
        <v>12</v>
      </c>
      <c r="F20" s="443">
        <v>34.840000000000003</v>
      </c>
      <c r="G20" s="442">
        <v>1</v>
      </c>
      <c r="H20" s="477">
        <f>(((C20*88)/100)*F20)/100</f>
        <v>0.16862560000000001</v>
      </c>
      <c r="I20" s="444">
        <f>(H20*I19)/H19</f>
        <v>106.16713483924228</v>
      </c>
      <c r="J20" s="442">
        <v>6</v>
      </c>
      <c r="K20" s="442">
        <v>115</v>
      </c>
      <c r="L20" s="442">
        <v>174</v>
      </c>
      <c r="M20" s="478">
        <v>8.6999999999999993</v>
      </c>
      <c r="N20" s="479">
        <f>E20+G20+J20</f>
        <v>19</v>
      </c>
    </row>
    <row r="22" spans="1:14" x14ac:dyDescent="0.25">
      <c r="A22" s="194" t="s">
        <v>129</v>
      </c>
      <c r="N22" s="480"/>
    </row>
    <row r="23" spans="1:14" x14ac:dyDescent="0.25">
      <c r="A23" s="469">
        <v>1</v>
      </c>
      <c r="B23" s="470" t="s">
        <v>572</v>
      </c>
      <c r="C23" s="471">
        <f>SUM(C15+C19)/2</f>
        <v>0.52</v>
      </c>
      <c r="D23" s="472">
        <v>100</v>
      </c>
      <c r="E23" s="472">
        <v>10</v>
      </c>
      <c r="F23" s="471">
        <f>SUM(F15+F19)/2</f>
        <v>35.44</v>
      </c>
      <c r="G23" s="482">
        <v>1</v>
      </c>
      <c r="H23" s="473">
        <f>(((C23*88)/100)*F23)/100</f>
        <v>0.16217344</v>
      </c>
      <c r="I23" s="472">
        <v>100</v>
      </c>
      <c r="J23" s="472">
        <v>5</v>
      </c>
      <c r="K23" s="482">
        <v>118</v>
      </c>
      <c r="L23" s="482">
        <v>99.5</v>
      </c>
      <c r="M23" s="471">
        <f>SUM(M15+M19)/2</f>
        <v>10.1</v>
      </c>
      <c r="N23" s="475">
        <f>E23+G23+J23</f>
        <v>16</v>
      </c>
    </row>
    <row r="24" spans="1:14" x14ac:dyDescent="0.25">
      <c r="A24" s="441">
        <v>2</v>
      </c>
      <c r="B24" s="476" t="s">
        <v>632</v>
      </c>
      <c r="C24" s="443">
        <f>(C16+C20)/2</f>
        <v>0.57000000000000006</v>
      </c>
      <c r="D24" s="444">
        <f>(C24*D23)/C23</f>
        <v>109.61538461538463</v>
      </c>
      <c r="E24" s="442">
        <v>12</v>
      </c>
      <c r="F24" s="443">
        <f>(F16+F20)/2</f>
        <v>34.155000000000001</v>
      </c>
      <c r="G24" s="444">
        <v>1</v>
      </c>
      <c r="H24" s="477">
        <f>(((C24*88)/100)*F24)/100</f>
        <v>0.17132148</v>
      </c>
      <c r="I24" s="444">
        <f>(H24*I23)/H23</f>
        <v>105.64089902760897</v>
      </c>
      <c r="J24" s="442">
        <v>6</v>
      </c>
      <c r="K24" s="444">
        <v>117.5</v>
      </c>
      <c r="L24" s="444">
        <v>146</v>
      </c>
      <c r="M24" s="443">
        <f>(M16+M20)/2</f>
        <v>6.8999999999999995</v>
      </c>
      <c r="N24" s="479">
        <f>E24+G24+J24</f>
        <v>19</v>
      </c>
    </row>
    <row r="27" spans="1:14" x14ac:dyDescent="0.25">
      <c r="B27" s="524" t="s">
        <v>62</v>
      </c>
      <c r="C27" s="524"/>
      <c r="D27" s="524"/>
      <c r="E27" s="524"/>
      <c r="F27" s="524"/>
      <c r="G27" s="524"/>
      <c r="H27" s="524"/>
      <c r="I27" s="524"/>
      <c r="J27" s="524"/>
    </row>
    <row r="28" spans="1:14" x14ac:dyDescent="0.25">
      <c r="B28" s="241" t="s">
        <v>441</v>
      </c>
      <c r="C28" s="535" t="s">
        <v>79</v>
      </c>
      <c r="D28" s="535"/>
      <c r="E28" s="535" t="s">
        <v>80</v>
      </c>
      <c r="F28" s="535"/>
      <c r="G28" s="535"/>
      <c r="H28" s="535"/>
      <c r="I28" s="535"/>
      <c r="J28" s="535"/>
    </row>
    <row r="29" spans="1:14" x14ac:dyDescent="0.25">
      <c r="B29" s="272" t="s">
        <v>64</v>
      </c>
      <c r="C29" s="594"/>
      <c r="D29" s="595"/>
      <c r="E29" s="595"/>
      <c r="F29" s="595"/>
      <c r="G29" s="595"/>
      <c r="H29" s="595"/>
      <c r="I29" s="595"/>
      <c r="J29" s="595"/>
    </row>
    <row r="30" spans="1:14" x14ac:dyDescent="0.25">
      <c r="B30" s="241" t="s">
        <v>65</v>
      </c>
      <c r="C30" s="608">
        <v>2.7</v>
      </c>
      <c r="D30" s="609"/>
      <c r="E30" s="605">
        <v>1.5</v>
      </c>
      <c r="F30" s="607"/>
      <c r="G30" s="607"/>
      <c r="H30" s="607"/>
      <c r="I30" s="607"/>
      <c r="J30" s="606"/>
    </row>
    <row r="31" spans="1:14" x14ac:dyDescent="0.25">
      <c r="B31" s="241" t="s">
        <v>81</v>
      </c>
      <c r="C31" s="608" t="s">
        <v>564</v>
      </c>
      <c r="D31" s="609"/>
      <c r="E31" s="605" t="s">
        <v>565</v>
      </c>
      <c r="F31" s="607"/>
      <c r="G31" s="607"/>
      <c r="H31" s="607"/>
      <c r="I31" s="607"/>
      <c r="J31" s="606"/>
    </row>
    <row r="32" spans="1:14" x14ac:dyDescent="0.25">
      <c r="B32" s="241" t="s">
        <v>66</v>
      </c>
      <c r="C32" s="608">
        <v>6.9</v>
      </c>
      <c r="D32" s="609"/>
      <c r="E32" s="605">
        <v>5.4</v>
      </c>
      <c r="F32" s="607"/>
      <c r="G32" s="607"/>
      <c r="H32" s="607"/>
      <c r="I32" s="607"/>
      <c r="J32" s="606"/>
    </row>
    <row r="33" spans="2:10" x14ac:dyDescent="0.25">
      <c r="B33" s="241" t="s">
        <v>608</v>
      </c>
      <c r="C33" s="605">
        <v>125</v>
      </c>
      <c r="D33" s="606"/>
      <c r="E33" s="605">
        <v>42</v>
      </c>
      <c r="F33" s="607"/>
      <c r="G33" s="607"/>
      <c r="H33" s="607"/>
      <c r="I33" s="607"/>
      <c r="J33" s="606"/>
    </row>
    <row r="34" spans="2:10" x14ac:dyDescent="0.25">
      <c r="B34" s="241" t="s">
        <v>609</v>
      </c>
      <c r="C34" s="597">
        <v>219</v>
      </c>
      <c r="D34" s="599"/>
      <c r="E34" s="597">
        <v>102</v>
      </c>
      <c r="F34" s="598"/>
      <c r="G34" s="598"/>
      <c r="H34" s="598"/>
      <c r="I34" s="598"/>
      <c r="J34" s="599"/>
    </row>
    <row r="35" spans="2:10" x14ac:dyDescent="0.25">
      <c r="B35" s="241" t="s">
        <v>610</v>
      </c>
      <c r="C35" s="531" t="s">
        <v>649</v>
      </c>
      <c r="D35" s="533"/>
      <c r="E35" s="533"/>
      <c r="F35" s="533"/>
      <c r="G35" s="533"/>
      <c r="H35" s="533"/>
      <c r="I35" s="533"/>
      <c r="J35" s="533"/>
    </row>
    <row r="36" spans="2:10" x14ac:dyDescent="0.25">
      <c r="B36" s="241" t="s">
        <v>69</v>
      </c>
      <c r="C36" s="593" t="s">
        <v>621</v>
      </c>
      <c r="D36" s="593"/>
      <c r="E36" s="593" t="s">
        <v>645</v>
      </c>
      <c r="F36" s="593"/>
      <c r="G36" s="593"/>
      <c r="H36" s="593"/>
      <c r="I36" s="593"/>
      <c r="J36" s="593"/>
    </row>
    <row r="37" spans="2:10" x14ac:dyDescent="0.25">
      <c r="B37" s="412" t="s">
        <v>70</v>
      </c>
      <c r="C37" s="533" t="s">
        <v>648</v>
      </c>
      <c r="D37" s="532"/>
      <c r="E37" s="535" t="s">
        <v>650</v>
      </c>
      <c r="F37" s="535"/>
      <c r="G37" s="535"/>
      <c r="H37" s="535"/>
      <c r="I37" s="535"/>
      <c r="J37" s="535"/>
    </row>
    <row r="38" spans="2:10" x14ac:dyDescent="0.25">
      <c r="B38" s="241" t="s">
        <v>71</v>
      </c>
      <c r="C38" s="592"/>
      <c r="D38" s="592"/>
      <c r="E38" s="592"/>
      <c r="F38" s="592"/>
      <c r="G38" s="592"/>
      <c r="H38" s="592"/>
      <c r="I38" s="592"/>
      <c r="J38" s="592"/>
    </row>
    <row r="39" spans="2:10" x14ac:dyDescent="0.25">
      <c r="B39" s="241" t="s">
        <v>72</v>
      </c>
      <c r="C39" s="483" t="s">
        <v>621</v>
      </c>
      <c r="D39" s="415" t="s">
        <v>647</v>
      </c>
      <c r="E39" s="344" t="s">
        <v>645</v>
      </c>
      <c r="F39" s="344" t="s">
        <v>647</v>
      </c>
      <c r="G39" s="344"/>
      <c r="H39" s="344"/>
      <c r="I39" s="344"/>
      <c r="J39" s="344"/>
    </row>
    <row r="40" spans="2:10" x14ac:dyDescent="0.25">
      <c r="B40" s="241" t="s">
        <v>82</v>
      </c>
      <c r="C40" s="241"/>
      <c r="D40" s="415"/>
      <c r="E40" s="344"/>
      <c r="F40" s="344" t="s">
        <v>573</v>
      </c>
      <c r="G40" s="344"/>
      <c r="H40" s="344"/>
      <c r="I40" s="344"/>
      <c r="J40" s="344"/>
    </row>
    <row r="41" spans="2:10" x14ac:dyDescent="0.25">
      <c r="B41" s="241"/>
      <c r="C41" s="241"/>
      <c r="D41" s="434"/>
      <c r="E41" s="344"/>
      <c r="F41" s="344"/>
      <c r="G41" s="344"/>
      <c r="H41" s="344"/>
      <c r="I41" s="344"/>
      <c r="J41" s="344"/>
    </row>
  </sheetData>
  <mergeCells count="40">
    <mergeCell ref="M8:M10"/>
    <mergeCell ref="M11:M12"/>
    <mergeCell ref="N8:N12"/>
    <mergeCell ref="L8:L10"/>
    <mergeCell ref="A8:A12"/>
    <mergeCell ref="B8:B12"/>
    <mergeCell ref="D11:D12"/>
    <mergeCell ref="E11:E12"/>
    <mergeCell ref="L11:L12"/>
    <mergeCell ref="K8:K10"/>
    <mergeCell ref="K11:K12"/>
    <mergeCell ref="C8:E10"/>
    <mergeCell ref="H11:H12"/>
    <mergeCell ref="I11:I12"/>
    <mergeCell ref="J11:J12"/>
    <mergeCell ref="H8:J10"/>
    <mergeCell ref="F8:G10"/>
    <mergeCell ref="G11:G12"/>
    <mergeCell ref="E30:J30"/>
    <mergeCell ref="C31:D31"/>
    <mergeCell ref="E31:J31"/>
    <mergeCell ref="B27:J27"/>
    <mergeCell ref="C28:D28"/>
    <mergeCell ref="E28:J28"/>
    <mergeCell ref="F11:F12"/>
    <mergeCell ref="C38:J38"/>
    <mergeCell ref="C11:C12"/>
    <mergeCell ref="C36:D36"/>
    <mergeCell ref="E36:J36"/>
    <mergeCell ref="C37:D37"/>
    <mergeCell ref="E37:J37"/>
    <mergeCell ref="C34:D34"/>
    <mergeCell ref="E34:J34"/>
    <mergeCell ref="C35:J35"/>
    <mergeCell ref="C32:D32"/>
    <mergeCell ref="E32:J32"/>
    <mergeCell ref="C33:D33"/>
    <mergeCell ref="E33:J33"/>
    <mergeCell ref="C29:J29"/>
    <mergeCell ref="C30:D3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39"/>
  <sheetViews>
    <sheetView workbookViewId="0">
      <selection activeCell="S28" sqref="S28"/>
    </sheetView>
  </sheetViews>
  <sheetFormatPr defaultRowHeight="15" x14ac:dyDescent="0.25"/>
  <cols>
    <col min="1" max="1" width="9.140625" style="130"/>
    <col min="2" max="2" width="29.42578125" style="130" customWidth="1"/>
    <col min="3" max="3" width="12" style="130" customWidth="1"/>
    <col min="4" max="4" width="10.7109375" style="130" customWidth="1"/>
    <col min="5" max="5" width="12" style="130" customWidth="1"/>
    <col min="6" max="8" width="9.140625" style="130"/>
    <col min="9" max="9" width="10.42578125" style="130" customWidth="1"/>
    <col min="10" max="10" width="9.140625" style="130"/>
    <col min="11" max="11" width="11.85546875" style="130" customWidth="1"/>
    <col min="12" max="12" width="9.140625" style="130"/>
    <col min="13" max="13" width="11.85546875" style="130" customWidth="1"/>
    <col min="14" max="16384" width="9.140625" style="130"/>
  </cols>
  <sheetData>
    <row r="2" spans="1:14" x14ac:dyDescent="0.25">
      <c r="B2" s="392" t="s">
        <v>653</v>
      </c>
    </row>
    <row r="3" spans="1:14" x14ac:dyDescent="0.25">
      <c r="B3" s="393" t="s">
        <v>654</v>
      </c>
    </row>
    <row r="5" spans="1:14" x14ac:dyDescent="0.25">
      <c r="A5" s="439" t="s">
        <v>651</v>
      </c>
    </row>
    <row r="6" spans="1:14" x14ac:dyDescent="0.25">
      <c r="A6" s="439"/>
    </row>
    <row r="8" spans="1:14" x14ac:dyDescent="0.25">
      <c r="A8" s="622" t="s">
        <v>0</v>
      </c>
      <c r="B8" s="622" t="s">
        <v>29</v>
      </c>
      <c r="C8" s="610" t="s">
        <v>56</v>
      </c>
      <c r="D8" s="623"/>
      <c r="E8" s="611"/>
      <c r="F8" s="610" t="s">
        <v>57</v>
      </c>
      <c r="G8" s="611"/>
      <c r="H8" s="626" t="s">
        <v>41</v>
      </c>
      <c r="I8" s="627"/>
      <c r="J8" s="628"/>
      <c r="K8" s="602" t="s">
        <v>557</v>
      </c>
      <c r="L8" s="619" t="s">
        <v>558</v>
      </c>
      <c r="M8" s="602" t="s">
        <v>42</v>
      </c>
      <c r="N8" s="618" t="s">
        <v>559</v>
      </c>
    </row>
    <row r="9" spans="1:14" ht="22.5" customHeight="1" x14ac:dyDescent="0.25">
      <c r="A9" s="622"/>
      <c r="B9" s="622"/>
      <c r="C9" s="612"/>
      <c r="D9" s="624"/>
      <c r="E9" s="613"/>
      <c r="F9" s="612"/>
      <c r="G9" s="613"/>
      <c r="H9" s="629"/>
      <c r="I9" s="630"/>
      <c r="J9" s="631"/>
      <c r="K9" s="603"/>
      <c r="L9" s="620"/>
      <c r="M9" s="603"/>
      <c r="N9" s="618"/>
    </row>
    <row r="10" spans="1:14" x14ac:dyDescent="0.25">
      <c r="A10" s="622"/>
      <c r="B10" s="622"/>
      <c r="C10" s="614"/>
      <c r="D10" s="625"/>
      <c r="E10" s="615"/>
      <c r="F10" s="614"/>
      <c r="G10" s="615"/>
      <c r="H10" s="632"/>
      <c r="I10" s="633"/>
      <c r="J10" s="634"/>
      <c r="K10" s="604"/>
      <c r="L10" s="621"/>
      <c r="M10" s="604"/>
      <c r="N10" s="618"/>
    </row>
    <row r="11" spans="1:14" ht="54.75" customHeight="1" x14ac:dyDescent="0.25">
      <c r="A11" s="622"/>
      <c r="B11" s="622"/>
      <c r="C11" s="602" t="s">
        <v>560</v>
      </c>
      <c r="D11" s="602" t="s">
        <v>14</v>
      </c>
      <c r="E11" s="602" t="s">
        <v>15</v>
      </c>
      <c r="F11" s="616" t="s">
        <v>20</v>
      </c>
      <c r="G11" s="602" t="s">
        <v>15</v>
      </c>
      <c r="H11" s="602" t="s">
        <v>571</v>
      </c>
      <c r="I11" s="602" t="s">
        <v>14</v>
      </c>
      <c r="J11" s="602" t="s">
        <v>15</v>
      </c>
      <c r="K11" s="602" t="s">
        <v>30</v>
      </c>
      <c r="L11" s="602" t="s">
        <v>17</v>
      </c>
      <c r="M11" s="602" t="s">
        <v>21</v>
      </c>
      <c r="N11" s="618"/>
    </row>
    <row r="12" spans="1:14" x14ac:dyDescent="0.25">
      <c r="A12" s="622"/>
      <c r="B12" s="622"/>
      <c r="C12" s="604"/>
      <c r="D12" s="604"/>
      <c r="E12" s="604"/>
      <c r="F12" s="617"/>
      <c r="G12" s="604"/>
      <c r="H12" s="604"/>
      <c r="I12" s="604"/>
      <c r="J12" s="604"/>
      <c r="K12" s="604"/>
      <c r="L12" s="604"/>
      <c r="M12" s="604"/>
      <c r="N12" s="618"/>
    </row>
    <row r="14" spans="1:14" x14ac:dyDescent="0.25">
      <c r="A14" s="194" t="s">
        <v>130</v>
      </c>
    </row>
    <row r="15" spans="1:14" x14ac:dyDescent="0.25">
      <c r="A15" s="441">
        <v>2</v>
      </c>
      <c r="B15" s="476" t="s">
        <v>632</v>
      </c>
      <c r="C15" s="443">
        <v>0.17</v>
      </c>
      <c r="D15" s="444">
        <v>100</v>
      </c>
      <c r="E15" s="442">
        <v>10</v>
      </c>
      <c r="F15" s="444">
        <v>32.880000000000003</v>
      </c>
      <c r="G15" s="442">
        <v>1</v>
      </c>
      <c r="H15" s="477">
        <f>(((C15*88)/100)*F15)/100</f>
        <v>4.9188480000000007E-2</v>
      </c>
      <c r="I15" s="444">
        <v>100</v>
      </c>
      <c r="J15" s="442">
        <v>5</v>
      </c>
      <c r="K15" s="442">
        <v>109</v>
      </c>
      <c r="L15" s="442">
        <v>149</v>
      </c>
      <c r="M15" s="478">
        <v>9</v>
      </c>
      <c r="N15" s="479">
        <f>E15+G15+J15</f>
        <v>16</v>
      </c>
    </row>
    <row r="16" spans="1:14" x14ac:dyDescent="0.25">
      <c r="F16" s="484"/>
      <c r="N16" s="480"/>
    </row>
    <row r="17" spans="1:14" x14ac:dyDescent="0.25">
      <c r="A17" s="194" t="s">
        <v>131</v>
      </c>
      <c r="F17" s="484"/>
      <c r="N17" s="480"/>
    </row>
    <row r="18" spans="1:14" x14ac:dyDescent="0.25">
      <c r="A18" s="441">
        <v>2</v>
      </c>
      <c r="B18" s="476" t="s">
        <v>632</v>
      </c>
      <c r="C18" s="443">
        <v>0.11</v>
      </c>
      <c r="D18" s="444">
        <v>100</v>
      </c>
      <c r="E18" s="442">
        <v>10</v>
      </c>
      <c r="F18" s="444">
        <v>35.65</v>
      </c>
      <c r="G18" s="442">
        <v>1</v>
      </c>
      <c r="H18" s="477">
        <f>(((C18*88)/100)*F18)/100</f>
        <v>3.4509199999999997E-2</v>
      </c>
      <c r="I18" s="444">
        <v>100</v>
      </c>
      <c r="J18" s="442">
        <v>5</v>
      </c>
      <c r="K18" s="442">
        <v>134</v>
      </c>
      <c r="L18" s="442">
        <v>174</v>
      </c>
      <c r="M18" s="478">
        <v>13.7</v>
      </c>
      <c r="N18" s="479">
        <f>E18+G18+J18</f>
        <v>16</v>
      </c>
    </row>
    <row r="19" spans="1:14" x14ac:dyDescent="0.25">
      <c r="F19" s="484"/>
    </row>
    <row r="20" spans="1:14" x14ac:dyDescent="0.25">
      <c r="A20" s="194" t="s">
        <v>129</v>
      </c>
      <c r="F20" s="484"/>
      <c r="N20" s="480"/>
    </row>
    <row r="21" spans="1:14" x14ac:dyDescent="0.25">
      <c r="A21" s="441">
        <v>2</v>
      </c>
      <c r="B21" s="476" t="s">
        <v>632</v>
      </c>
      <c r="C21" s="443">
        <f>(C15+C18)/2</f>
        <v>0.14000000000000001</v>
      </c>
      <c r="D21" s="444">
        <v>100</v>
      </c>
      <c r="E21" s="442">
        <v>10</v>
      </c>
      <c r="F21" s="444">
        <f>(F15+F18)/2</f>
        <v>34.265000000000001</v>
      </c>
      <c r="G21" s="444">
        <v>1</v>
      </c>
      <c r="H21" s="477">
        <f>(((C21*88)/100)*F21)/100</f>
        <v>4.2214480000000006E-2</v>
      </c>
      <c r="I21" s="444">
        <v>100</v>
      </c>
      <c r="J21" s="442">
        <v>5</v>
      </c>
      <c r="K21" s="444">
        <f>(K15+K18)/2</f>
        <v>121.5</v>
      </c>
      <c r="L21" s="444">
        <f>(L15+L18)/2</f>
        <v>161.5</v>
      </c>
      <c r="M21" s="443">
        <f>(M15+M18)/2</f>
        <v>11.35</v>
      </c>
      <c r="N21" s="479">
        <f>E21+G21+J21</f>
        <v>16</v>
      </c>
    </row>
    <row r="24" spans="1:14" x14ac:dyDescent="0.25">
      <c r="B24" s="524" t="s">
        <v>62</v>
      </c>
      <c r="C24" s="524"/>
      <c r="D24" s="524"/>
      <c r="E24" s="524"/>
      <c r="F24" s="524"/>
      <c r="G24" s="524"/>
      <c r="H24" s="524"/>
      <c r="I24" s="524"/>
      <c r="J24" s="524"/>
    </row>
    <row r="25" spans="1:14" x14ac:dyDescent="0.25">
      <c r="B25" s="441" t="s">
        <v>441</v>
      </c>
      <c r="C25" s="605" t="s">
        <v>89</v>
      </c>
      <c r="D25" s="606"/>
      <c r="E25" s="605" t="s">
        <v>63</v>
      </c>
      <c r="F25" s="606"/>
    </row>
    <row r="26" spans="1:14" x14ac:dyDescent="0.25">
      <c r="B26" s="441" t="s">
        <v>64</v>
      </c>
      <c r="C26" s="605"/>
      <c r="D26" s="606"/>
      <c r="E26" s="605"/>
      <c r="F26" s="606"/>
    </row>
    <row r="27" spans="1:14" x14ac:dyDescent="0.25">
      <c r="B27" s="442" t="s">
        <v>65</v>
      </c>
      <c r="C27" s="608">
        <v>2.1800000000000002</v>
      </c>
      <c r="D27" s="609"/>
      <c r="E27" s="605">
        <v>3.9</v>
      </c>
      <c r="F27" s="607"/>
    </row>
    <row r="28" spans="1:14" x14ac:dyDescent="0.25">
      <c r="B28" s="442" t="s">
        <v>81</v>
      </c>
      <c r="C28" s="608" t="s">
        <v>564</v>
      </c>
      <c r="D28" s="609"/>
      <c r="E28" s="605" t="s">
        <v>643</v>
      </c>
      <c r="F28" s="607"/>
    </row>
    <row r="29" spans="1:14" x14ac:dyDescent="0.25">
      <c r="B29" s="442" t="s">
        <v>66</v>
      </c>
      <c r="C29" s="608">
        <v>6.06</v>
      </c>
      <c r="D29" s="609"/>
      <c r="E29" s="605">
        <v>5.7</v>
      </c>
      <c r="F29" s="607"/>
    </row>
    <row r="30" spans="1:14" x14ac:dyDescent="0.25">
      <c r="B30" s="442" t="s">
        <v>566</v>
      </c>
      <c r="C30" s="605">
        <v>236</v>
      </c>
      <c r="D30" s="606"/>
      <c r="E30" s="605">
        <v>101</v>
      </c>
      <c r="F30" s="607"/>
    </row>
    <row r="31" spans="1:14" x14ac:dyDescent="0.25">
      <c r="B31" s="462" t="s">
        <v>567</v>
      </c>
      <c r="C31" s="597">
        <v>138.30000000000001</v>
      </c>
      <c r="D31" s="599"/>
      <c r="E31" s="597">
        <v>101</v>
      </c>
      <c r="F31" s="598"/>
    </row>
    <row r="32" spans="1:14" x14ac:dyDescent="0.25">
      <c r="B32" s="462" t="s">
        <v>77</v>
      </c>
      <c r="C32" s="597" t="s">
        <v>642</v>
      </c>
      <c r="D32" s="598"/>
      <c r="E32" s="598" t="s">
        <v>551</v>
      </c>
      <c r="F32" s="598"/>
    </row>
    <row r="33" spans="2:6" x14ac:dyDescent="0.25">
      <c r="B33" s="442" t="s">
        <v>641</v>
      </c>
      <c r="C33" s="597" t="s">
        <v>649</v>
      </c>
      <c r="D33" s="598"/>
      <c r="E33" s="598"/>
      <c r="F33" s="599"/>
    </row>
    <row r="34" spans="2:6" x14ac:dyDescent="0.25">
      <c r="B34" s="462" t="s">
        <v>69</v>
      </c>
      <c r="C34" s="597" t="s">
        <v>639</v>
      </c>
      <c r="D34" s="599"/>
      <c r="E34" s="597" t="s">
        <v>644</v>
      </c>
      <c r="F34" s="599"/>
    </row>
    <row r="35" spans="2:6" x14ac:dyDescent="0.25">
      <c r="B35" s="241" t="s">
        <v>70</v>
      </c>
      <c r="C35" s="531" t="s">
        <v>640</v>
      </c>
      <c r="D35" s="532"/>
      <c r="E35" s="531" t="s">
        <v>627</v>
      </c>
      <c r="F35" s="532"/>
    </row>
    <row r="36" spans="2:6" x14ac:dyDescent="0.25">
      <c r="B36" s="272"/>
      <c r="C36" s="437"/>
      <c r="D36" s="438"/>
      <c r="E36" s="438"/>
      <c r="F36" s="438"/>
    </row>
    <row r="37" spans="2:6" x14ac:dyDescent="0.25">
      <c r="B37" s="241"/>
      <c r="C37" s="434"/>
      <c r="D37" s="434"/>
      <c r="E37" s="434"/>
      <c r="F37" s="434"/>
    </row>
    <row r="38" spans="2:6" x14ac:dyDescent="0.25">
      <c r="B38" s="241"/>
      <c r="C38" s="434"/>
      <c r="D38" s="434"/>
      <c r="E38" s="434"/>
      <c r="F38" s="434"/>
    </row>
    <row r="39" spans="2:6" x14ac:dyDescent="0.25">
      <c r="B39" s="241"/>
      <c r="C39" s="434"/>
      <c r="D39" s="434"/>
      <c r="E39" s="434"/>
      <c r="F39" s="434"/>
    </row>
  </sheetData>
  <mergeCells count="42">
    <mergeCell ref="C35:D35"/>
    <mergeCell ref="E34:F34"/>
    <mergeCell ref="E35:F35"/>
    <mergeCell ref="C34:D34"/>
    <mergeCell ref="C33:F33"/>
    <mergeCell ref="C32:D32"/>
    <mergeCell ref="E25:F25"/>
    <mergeCell ref="E26:F26"/>
    <mergeCell ref="C30:D30"/>
    <mergeCell ref="C31:D31"/>
    <mergeCell ref="E30:F30"/>
    <mergeCell ref="E31:F31"/>
    <mergeCell ref="E32:F32"/>
    <mergeCell ref="C27:D27"/>
    <mergeCell ref="C28:D28"/>
    <mergeCell ref="C29:D29"/>
    <mergeCell ref="E27:F27"/>
    <mergeCell ref="E28:F28"/>
    <mergeCell ref="E29:F29"/>
    <mergeCell ref="B24:J24"/>
    <mergeCell ref="L8:L10"/>
    <mergeCell ref="M8:M10"/>
    <mergeCell ref="C25:D25"/>
    <mergeCell ref="C26:D26"/>
    <mergeCell ref="N8:N12"/>
    <mergeCell ref="C11:C12"/>
    <mergeCell ref="D11:D12"/>
    <mergeCell ref="E11:E12"/>
    <mergeCell ref="F11:F12"/>
    <mergeCell ref="G11:G12"/>
    <mergeCell ref="H11:H12"/>
    <mergeCell ref="I11:I12"/>
    <mergeCell ref="K8:K10"/>
    <mergeCell ref="K11:K12"/>
    <mergeCell ref="L11:L12"/>
    <mergeCell ref="M11:M12"/>
    <mergeCell ref="A8:A12"/>
    <mergeCell ref="B8:B12"/>
    <mergeCell ref="C8:E10"/>
    <mergeCell ref="F8:G10"/>
    <mergeCell ref="H8:J10"/>
    <mergeCell ref="J11:J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7"/>
  <sheetViews>
    <sheetView workbookViewId="0">
      <selection activeCell="X12" sqref="X12"/>
    </sheetView>
  </sheetViews>
  <sheetFormatPr defaultRowHeight="15" x14ac:dyDescent="0.25"/>
  <cols>
    <col min="1" max="1" width="31.28515625" customWidth="1"/>
    <col min="2" max="2" width="24.28515625" customWidth="1"/>
  </cols>
  <sheetData>
    <row r="1" spans="1:20" x14ac:dyDescent="0.25">
      <c r="A1" s="285" t="s">
        <v>623</v>
      </c>
      <c r="B1" s="282"/>
      <c r="C1" s="285"/>
      <c r="D1" s="285"/>
      <c r="E1" s="282"/>
      <c r="F1" s="282"/>
      <c r="G1" s="282"/>
      <c r="H1" s="282"/>
      <c r="I1" s="282"/>
      <c r="J1" s="282"/>
      <c r="K1" s="282"/>
      <c r="L1" s="282"/>
      <c r="M1" s="282"/>
      <c r="N1" s="282"/>
      <c r="O1" s="282"/>
      <c r="P1" s="282"/>
      <c r="Q1" s="282"/>
      <c r="R1" s="282"/>
      <c r="S1" s="282"/>
      <c r="T1" s="282"/>
    </row>
    <row r="2" spans="1:20" x14ac:dyDescent="0.25">
      <c r="A2" s="283" t="s">
        <v>624</v>
      </c>
      <c r="B2" s="282"/>
      <c r="C2" s="283"/>
      <c r="D2" s="283"/>
      <c r="E2" s="282"/>
      <c r="F2" s="282"/>
      <c r="G2" s="282"/>
      <c r="H2" s="282"/>
      <c r="I2" s="282"/>
      <c r="J2" s="282"/>
      <c r="K2" s="282"/>
      <c r="L2" s="282"/>
      <c r="M2" s="282"/>
      <c r="N2" s="282"/>
      <c r="O2" s="282"/>
      <c r="P2" s="282"/>
      <c r="Q2" s="282"/>
      <c r="R2" s="282"/>
      <c r="S2" s="282"/>
      <c r="T2" s="282"/>
    </row>
    <row r="3" spans="1:20" x14ac:dyDescent="0.25">
      <c r="A3" s="293"/>
      <c r="B3" s="293"/>
      <c r="C3" s="293"/>
      <c r="D3" s="293"/>
      <c r="E3" s="293"/>
      <c r="F3" s="293"/>
      <c r="G3" s="293"/>
      <c r="H3" s="293"/>
      <c r="I3" s="293"/>
      <c r="J3" s="293"/>
      <c r="K3" s="293"/>
      <c r="L3" s="293"/>
      <c r="M3" s="293"/>
      <c r="N3" s="293"/>
      <c r="O3" s="293"/>
      <c r="P3" s="293"/>
      <c r="Q3" s="293"/>
      <c r="R3" s="293"/>
      <c r="S3" s="293"/>
      <c r="T3" s="293"/>
    </row>
    <row r="4" spans="1:20" ht="15.75" x14ac:dyDescent="0.25">
      <c r="A4" s="294" t="s">
        <v>574</v>
      </c>
      <c r="B4" s="294"/>
      <c r="C4" s="294"/>
      <c r="D4" s="294"/>
      <c r="E4" s="294"/>
      <c r="F4" s="294"/>
      <c r="G4" s="294"/>
      <c r="H4" s="294"/>
      <c r="I4" s="294"/>
      <c r="J4" s="294"/>
      <c r="K4" s="294"/>
      <c r="L4" s="294"/>
      <c r="M4" s="294"/>
      <c r="N4" s="294"/>
      <c r="O4" s="294"/>
      <c r="P4" s="294"/>
      <c r="Q4" s="294"/>
      <c r="R4" s="294"/>
      <c r="S4" s="294"/>
      <c r="T4" s="294"/>
    </row>
    <row r="5" spans="1:20" ht="16.5" thickBot="1" x14ac:dyDescent="0.3">
      <c r="A5" s="294"/>
      <c r="B5" s="295"/>
      <c r="C5" s="295"/>
      <c r="D5" s="295"/>
      <c r="E5" s="295"/>
      <c r="F5" s="295"/>
      <c r="G5" s="295"/>
      <c r="H5" s="295"/>
      <c r="I5" s="295"/>
      <c r="J5" s="295"/>
      <c r="K5" s="295"/>
      <c r="L5" s="295"/>
      <c r="M5" s="295"/>
      <c r="N5" s="295"/>
      <c r="O5" s="295"/>
      <c r="P5" s="295"/>
      <c r="Q5" s="295"/>
      <c r="R5" s="295"/>
      <c r="S5" s="295"/>
      <c r="T5" s="295"/>
    </row>
    <row r="6" spans="1:20" ht="15.75" thickBot="1" x14ac:dyDescent="0.3">
      <c r="A6" s="640" t="s">
        <v>183</v>
      </c>
      <c r="B6" s="640" t="s">
        <v>575</v>
      </c>
      <c r="C6" s="575" t="s">
        <v>576</v>
      </c>
      <c r="D6" s="575" t="s">
        <v>577</v>
      </c>
      <c r="E6" s="578" t="s">
        <v>578</v>
      </c>
      <c r="F6" s="583"/>
      <c r="G6" s="578" t="s">
        <v>579</v>
      </c>
      <c r="H6" s="583"/>
      <c r="I6" s="578" t="s">
        <v>192</v>
      </c>
      <c r="J6" s="583"/>
      <c r="K6" s="578" t="s">
        <v>193</v>
      </c>
      <c r="L6" s="583"/>
      <c r="M6" s="575" t="s">
        <v>200</v>
      </c>
      <c r="N6" s="575" t="s">
        <v>580</v>
      </c>
      <c r="O6" s="575" t="s">
        <v>581</v>
      </c>
      <c r="P6" s="575" t="s">
        <v>582</v>
      </c>
      <c r="Q6" s="641" t="s">
        <v>583</v>
      </c>
      <c r="R6" s="642"/>
      <c r="S6" s="640" t="s">
        <v>584</v>
      </c>
      <c r="T6" s="575" t="s">
        <v>585</v>
      </c>
    </row>
    <row r="7" spans="1:20" ht="15.75" thickBot="1" x14ac:dyDescent="0.3">
      <c r="A7" s="640"/>
      <c r="B7" s="640"/>
      <c r="C7" s="576"/>
      <c r="D7" s="576"/>
      <c r="E7" s="570"/>
      <c r="F7" s="571"/>
      <c r="G7" s="570"/>
      <c r="H7" s="571"/>
      <c r="I7" s="570"/>
      <c r="J7" s="571"/>
      <c r="K7" s="570"/>
      <c r="L7" s="571"/>
      <c r="M7" s="576"/>
      <c r="N7" s="576"/>
      <c r="O7" s="576"/>
      <c r="P7" s="576"/>
      <c r="Q7" s="643"/>
      <c r="R7" s="644"/>
      <c r="S7" s="640"/>
      <c r="T7" s="576"/>
    </row>
    <row r="8" spans="1:20" ht="15.75" thickBot="1" x14ac:dyDescent="0.3">
      <c r="A8" s="640"/>
      <c r="B8" s="640"/>
      <c r="C8" s="579"/>
      <c r="D8" s="579"/>
      <c r="E8" s="572"/>
      <c r="F8" s="573"/>
      <c r="G8" s="572"/>
      <c r="H8" s="573"/>
      <c r="I8" s="572"/>
      <c r="J8" s="573"/>
      <c r="K8" s="572"/>
      <c r="L8" s="573"/>
      <c r="M8" s="579"/>
      <c r="N8" s="579"/>
      <c r="O8" s="579"/>
      <c r="P8" s="577"/>
      <c r="Q8" s="645"/>
      <c r="R8" s="646"/>
      <c r="S8" s="640"/>
      <c r="T8" s="576"/>
    </row>
    <row r="9" spans="1:20" ht="32.25" thickBot="1" x14ac:dyDescent="0.3">
      <c r="A9" s="640"/>
      <c r="B9" s="640"/>
      <c r="C9" s="325" t="s">
        <v>58</v>
      </c>
      <c r="D9" s="325" t="s">
        <v>58</v>
      </c>
      <c r="E9" s="325" t="s">
        <v>20</v>
      </c>
      <c r="F9" s="325" t="s">
        <v>586</v>
      </c>
      <c r="G9" s="325" t="s">
        <v>20</v>
      </c>
      <c r="H9" s="325" t="s">
        <v>586</v>
      </c>
      <c r="I9" s="325" t="s">
        <v>191</v>
      </c>
      <c r="J9" s="325" t="s">
        <v>586</v>
      </c>
      <c r="K9" s="325" t="s">
        <v>191</v>
      </c>
      <c r="L9" s="325" t="s">
        <v>586</v>
      </c>
      <c r="M9" s="325" t="s">
        <v>199</v>
      </c>
      <c r="N9" s="325" t="s">
        <v>17</v>
      </c>
      <c r="O9" s="325" t="s">
        <v>587</v>
      </c>
      <c r="P9" s="324" t="s">
        <v>586</v>
      </c>
      <c r="Q9" s="326" t="s">
        <v>20</v>
      </c>
      <c r="R9" s="326" t="s">
        <v>586</v>
      </c>
      <c r="S9" s="640"/>
      <c r="T9" s="330" t="s">
        <v>586</v>
      </c>
    </row>
    <row r="10" spans="1:20" x14ac:dyDescent="0.25">
      <c r="A10" s="296"/>
      <c r="B10" s="296"/>
      <c r="C10" s="296"/>
      <c r="D10" s="296"/>
      <c r="E10" s="296"/>
      <c r="F10" s="296"/>
      <c r="G10" s="296"/>
      <c r="H10" s="296"/>
      <c r="I10" s="296"/>
      <c r="J10" s="296"/>
      <c r="K10" s="296"/>
      <c r="L10" s="296"/>
      <c r="M10" s="296"/>
      <c r="N10" s="297"/>
      <c r="O10" s="297"/>
      <c r="P10" s="297"/>
      <c r="Q10" s="298"/>
      <c r="R10" s="298"/>
      <c r="S10" s="297"/>
      <c r="T10" s="296"/>
    </row>
    <row r="11" spans="1:20" ht="15.75" thickBot="1" x14ac:dyDescent="0.3">
      <c r="A11" s="284" t="s">
        <v>128</v>
      </c>
      <c r="B11" s="299"/>
      <c r="C11" s="299"/>
      <c r="D11" s="299"/>
      <c r="E11" s="299"/>
      <c r="F11" s="299"/>
      <c r="G11" s="299"/>
      <c r="H11" s="299"/>
      <c r="I11" s="322"/>
      <c r="J11" s="322"/>
      <c r="K11" s="322"/>
      <c r="L11" s="322"/>
      <c r="M11" s="322"/>
      <c r="N11" s="300"/>
      <c r="O11" s="297"/>
      <c r="P11" s="297"/>
      <c r="Q11" s="301"/>
      <c r="R11" s="301"/>
      <c r="S11" s="297"/>
      <c r="T11" s="299"/>
    </row>
    <row r="12" spans="1:20" ht="16.5" thickBot="1" x14ac:dyDescent="0.3">
      <c r="A12" s="302" t="s">
        <v>187</v>
      </c>
      <c r="B12" s="303" t="s">
        <v>620</v>
      </c>
      <c r="C12" s="317">
        <v>44.47</v>
      </c>
      <c r="D12" s="317">
        <v>13.1</v>
      </c>
      <c r="E12" s="304">
        <v>100</v>
      </c>
      <c r="F12" s="304">
        <v>5</v>
      </c>
      <c r="G12" s="423">
        <v>7.13</v>
      </c>
      <c r="H12" s="304">
        <v>5</v>
      </c>
      <c r="I12" s="327">
        <v>49.08</v>
      </c>
      <c r="J12" s="304">
        <v>2</v>
      </c>
      <c r="K12" s="327">
        <v>26.25</v>
      </c>
      <c r="L12" s="304">
        <v>9</v>
      </c>
      <c r="M12" s="327">
        <v>6.23</v>
      </c>
      <c r="N12" s="302">
        <v>161</v>
      </c>
      <c r="O12" s="305">
        <v>2</v>
      </c>
      <c r="P12" s="328">
        <v>8</v>
      </c>
      <c r="Q12" s="306">
        <v>29.53</v>
      </c>
      <c r="R12" s="331">
        <v>7</v>
      </c>
      <c r="S12" s="302">
        <v>99</v>
      </c>
      <c r="T12" s="304">
        <f>F12+H12+J12+L12+P12+R12</f>
        <v>36</v>
      </c>
    </row>
    <row r="13" spans="1:20" ht="16.5" thickBot="1" x14ac:dyDescent="0.3">
      <c r="A13" s="307" t="s">
        <v>188</v>
      </c>
      <c r="B13" s="308" t="s">
        <v>625</v>
      </c>
      <c r="C13" s="323">
        <v>32.840000000000003</v>
      </c>
      <c r="D13" s="323">
        <v>9.1</v>
      </c>
      <c r="E13" s="304">
        <v>100</v>
      </c>
      <c r="F13" s="304">
        <v>5</v>
      </c>
      <c r="G13" s="424">
        <v>9.1999999999999993</v>
      </c>
      <c r="H13" s="304">
        <v>7</v>
      </c>
      <c r="I13" s="327">
        <v>57.42</v>
      </c>
      <c r="J13" s="304">
        <v>1</v>
      </c>
      <c r="K13" s="327">
        <v>29.5</v>
      </c>
      <c r="L13" s="304">
        <v>9</v>
      </c>
      <c r="M13" s="327">
        <v>6.51</v>
      </c>
      <c r="N13" s="307">
        <v>130</v>
      </c>
      <c r="O13" s="309">
        <v>2</v>
      </c>
      <c r="P13" s="329">
        <v>9</v>
      </c>
      <c r="Q13" s="306">
        <v>27.68</v>
      </c>
      <c r="R13" s="331">
        <v>6</v>
      </c>
      <c r="S13" s="307">
        <v>99</v>
      </c>
      <c r="T13" s="356">
        <f>F13+H13+J13+L13+P13+R13</f>
        <v>37</v>
      </c>
    </row>
    <row r="14" spans="1:20" ht="15.75" x14ac:dyDescent="0.25">
      <c r="A14" s="590"/>
      <c r="B14" s="590"/>
      <c r="C14" s="320"/>
      <c r="D14" s="320"/>
      <c r="E14" s="310"/>
      <c r="F14" s="310"/>
      <c r="G14" s="425"/>
      <c r="H14" s="311"/>
      <c r="I14" s="311"/>
      <c r="J14" s="311"/>
      <c r="K14" s="311"/>
      <c r="L14" s="311"/>
      <c r="M14" s="311"/>
      <c r="N14" s="297"/>
      <c r="O14" s="297"/>
      <c r="P14" s="297"/>
      <c r="Q14" s="312"/>
      <c r="R14" s="332"/>
      <c r="S14" s="297"/>
      <c r="T14" s="311"/>
    </row>
    <row r="15" spans="1:20" ht="16.5" thickBot="1" x14ac:dyDescent="0.3">
      <c r="A15" s="284" t="s">
        <v>131</v>
      </c>
      <c r="B15" s="299"/>
      <c r="C15" s="299"/>
      <c r="D15" s="299"/>
      <c r="E15" s="313"/>
      <c r="F15" s="313"/>
      <c r="G15" s="426"/>
      <c r="H15" s="314"/>
      <c r="I15" s="314"/>
      <c r="J15" s="314"/>
      <c r="K15" s="314"/>
      <c r="L15" s="314"/>
      <c r="M15" s="314"/>
      <c r="N15" s="315"/>
      <c r="O15" s="315"/>
      <c r="P15" s="300"/>
      <c r="Q15" s="316"/>
      <c r="R15" s="333"/>
      <c r="S15" s="297"/>
      <c r="T15" s="314"/>
    </row>
    <row r="16" spans="1:20" ht="16.5" thickBot="1" x14ac:dyDescent="0.3">
      <c r="A16" s="354" t="s">
        <v>187</v>
      </c>
      <c r="B16" s="355" t="s">
        <v>620</v>
      </c>
      <c r="C16" s="370">
        <v>18.18</v>
      </c>
      <c r="D16" s="370">
        <v>5.47</v>
      </c>
      <c r="E16" s="356">
        <v>100</v>
      </c>
      <c r="F16" s="356">
        <v>5</v>
      </c>
      <c r="G16" s="423">
        <v>6.07</v>
      </c>
      <c r="H16" s="356">
        <v>4</v>
      </c>
      <c r="I16" s="382">
        <v>49.93</v>
      </c>
      <c r="J16" s="356">
        <v>2</v>
      </c>
      <c r="K16" s="382">
        <v>24.73</v>
      </c>
      <c r="L16" s="356">
        <v>9</v>
      </c>
      <c r="M16" s="382">
        <v>6.64</v>
      </c>
      <c r="N16" s="354">
        <v>169</v>
      </c>
      <c r="O16" s="358">
        <v>1</v>
      </c>
      <c r="P16" s="383">
        <v>9</v>
      </c>
      <c r="Q16" s="359">
        <v>30.14</v>
      </c>
      <c r="R16" s="389">
        <v>8</v>
      </c>
      <c r="S16" s="354">
        <v>105</v>
      </c>
      <c r="T16" s="356">
        <f>F16+H16+J16+L16+P16+R16</f>
        <v>37</v>
      </c>
    </row>
    <row r="17" spans="1:20" ht="16.5" thickBot="1" x14ac:dyDescent="0.3">
      <c r="A17" s="360" t="s">
        <v>188</v>
      </c>
      <c r="B17" s="361" t="s">
        <v>625</v>
      </c>
      <c r="C17" s="378">
        <v>18.54</v>
      </c>
      <c r="D17" s="378">
        <v>5.64</v>
      </c>
      <c r="E17" s="356">
        <v>100</v>
      </c>
      <c r="F17" s="356">
        <v>5</v>
      </c>
      <c r="G17" s="424">
        <v>5.98</v>
      </c>
      <c r="H17" s="356">
        <v>3</v>
      </c>
      <c r="I17" s="382">
        <v>47.91</v>
      </c>
      <c r="J17" s="356">
        <v>2</v>
      </c>
      <c r="K17" s="382">
        <v>24.52</v>
      </c>
      <c r="L17" s="356">
        <v>9</v>
      </c>
      <c r="M17" s="382">
        <v>6.65</v>
      </c>
      <c r="N17" s="360">
        <v>144</v>
      </c>
      <c r="O17" s="362">
        <v>1</v>
      </c>
      <c r="P17" s="384">
        <v>9</v>
      </c>
      <c r="Q17" s="359">
        <v>30.42</v>
      </c>
      <c r="R17" s="389">
        <v>8</v>
      </c>
      <c r="S17" s="360">
        <v>105</v>
      </c>
      <c r="T17" s="356">
        <f>F17+H17+J17+L17+P17+R17</f>
        <v>36</v>
      </c>
    </row>
    <row r="18" spans="1:20" ht="16.5" thickBot="1" x14ac:dyDescent="0.3">
      <c r="A18" s="591" t="s">
        <v>189</v>
      </c>
      <c r="B18" s="591"/>
      <c r="C18" s="321"/>
      <c r="D18" s="321"/>
      <c r="E18" s="318"/>
      <c r="F18" s="318"/>
      <c r="G18" s="427"/>
      <c r="H18" s="311"/>
      <c r="I18" s="311"/>
      <c r="J18" s="311"/>
      <c r="K18" s="311"/>
      <c r="L18" s="311"/>
      <c r="M18" s="311"/>
      <c r="N18" s="297"/>
      <c r="O18" s="297"/>
      <c r="P18" s="297"/>
      <c r="Q18" s="312"/>
      <c r="R18" s="332"/>
      <c r="S18" s="297"/>
      <c r="T18" s="311"/>
    </row>
    <row r="19" spans="1:20" ht="16.5" thickBot="1" x14ac:dyDescent="0.3">
      <c r="A19" s="406" t="s">
        <v>187</v>
      </c>
      <c r="B19" s="355" t="s">
        <v>620</v>
      </c>
      <c r="C19" s="382">
        <f>SUM(C12+C16)/2</f>
        <v>31.324999999999999</v>
      </c>
      <c r="D19" s="388">
        <f>SUM(D12+D16)/2</f>
        <v>9.2850000000000001</v>
      </c>
      <c r="E19" s="304">
        <v>100</v>
      </c>
      <c r="F19" s="304">
        <v>5</v>
      </c>
      <c r="G19" s="382">
        <f>SUM(G12+G16)/2</f>
        <v>6.6</v>
      </c>
      <c r="H19" s="304">
        <v>4</v>
      </c>
      <c r="I19" s="382">
        <f>SUM(I12+I16)/2</f>
        <v>49.504999999999995</v>
      </c>
      <c r="J19" s="304">
        <v>2</v>
      </c>
      <c r="K19" s="370">
        <f>SUM(K12+K16)/2</f>
        <v>25.490000000000002</v>
      </c>
      <c r="L19" s="304">
        <v>9</v>
      </c>
      <c r="M19" s="382">
        <f t="shared" ref="M19:Q20" si="0">SUM(M12+M16)/2</f>
        <v>6.4350000000000005</v>
      </c>
      <c r="N19" s="370">
        <f t="shared" si="0"/>
        <v>165</v>
      </c>
      <c r="O19" s="370">
        <f t="shared" si="0"/>
        <v>1.5</v>
      </c>
      <c r="P19" s="356">
        <f t="shared" si="0"/>
        <v>8.5</v>
      </c>
      <c r="Q19" s="388">
        <f t="shared" si="0"/>
        <v>29.835000000000001</v>
      </c>
      <c r="R19" s="304">
        <v>7</v>
      </c>
      <c r="S19" s="370">
        <f>SUM(S12+S16)/2</f>
        <v>102</v>
      </c>
      <c r="T19" s="356">
        <f>F19+H19+J19+L19+P19+R19</f>
        <v>35.5</v>
      </c>
    </row>
    <row r="20" spans="1:20" ht="16.5" thickBot="1" x14ac:dyDescent="0.3">
      <c r="A20" s="408" t="s">
        <v>188</v>
      </c>
      <c r="B20" s="361" t="s">
        <v>625</v>
      </c>
      <c r="C20" s="370">
        <f>SUM(C13+C17)/2</f>
        <v>25.69</v>
      </c>
      <c r="D20" s="388">
        <f>SUM(D13+D17)/2</f>
        <v>7.3699999999999992</v>
      </c>
      <c r="E20" s="304">
        <v>100</v>
      </c>
      <c r="F20" s="304">
        <v>5</v>
      </c>
      <c r="G20" s="382">
        <f>SUM(G13+G17)/2</f>
        <v>7.59</v>
      </c>
      <c r="H20" s="304">
        <v>5</v>
      </c>
      <c r="I20" s="382">
        <f>SUM(I13+I17)/2</f>
        <v>52.664999999999999</v>
      </c>
      <c r="J20" s="304">
        <v>1</v>
      </c>
      <c r="K20" s="370">
        <f>SUM(K13+K17)/2</f>
        <v>27.009999999999998</v>
      </c>
      <c r="L20" s="304">
        <v>9</v>
      </c>
      <c r="M20" s="382">
        <f t="shared" si="0"/>
        <v>6.58</v>
      </c>
      <c r="N20" s="370">
        <f t="shared" si="0"/>
        <v>137</v>
      </c>
      <c r="O20" s="370">
        <f t="shared" si="0"/>
        <v>1.5</v>
      </c>
      <c r="P20" s="370">
        <f t="shared" si="0"/>
        <v>9</v>
      </c>
      <c r="Q20" s="388">
        <f t="shared" si="0"/>
        <v>29.05</v>
      </c>
      <c r="R20" s="304">
        <v>7</v>
      </c>
      <c r="S20" s="370">
        <f>SUM(S13+S17)/2</f>
        <v>102</v>
      </c>
      <c r="T20" s="356">
        <f>F20+H20+J20+L20+P20+R20</f>
        <v>36</v>
      </c>
    </row>
    <row r="21" spans="1:20" x14ac:dyDescent="0.25">
      <c r="A21" s="293"/>
      <c r="B21" s="293"/>
      <c r="C21" s="293"/>
      <c r="D21" s="293"/>
      <c r="E21" s="293"/>
      <c r="F21" s="293"/>
      <c r="G21" s="293"/>
      <c r="H21" s="293"/>
      <c r="I21" s="293"/>
      <c r="J21" s="293"/>
      <c r="K21" s="293"/>
      <c r="L21" s="293"/>
      <c r="M21" s="293"/>
      <c r="N21" s="293"/>
      <c r="O21" s="293"/>
      <c r="P21" s="293"/>
      <c r="Q21" s="293"/>
      <c r="R21" s="293"/>
      <c r="S21" s="293"/>
      <c r="T21" s="293"/>
    </row>
    <row r="22" spans="1:20" x14ac:dyDescent="0.25">
      <c r="A22" s="293"/>
      <c r="B22" s="293"/>
      <c r="C22" s="293"/>
      <c r="D22" s="293"/>
      <c r="E22" s="293"/>
      <c r="F22" s="293"/>
      <c r="G22" s="293"/>
      <c r="H22" s="293"/>
      <c r="I22" s="293"/>
      <c r="J22" s="293"/>
      <c r="K22" s="293"/>
      <c r="L22" s="293"/>
      <c r="M22" s="293"/>
      <c r="N22" s="293"/>
      <c r="O22" s="293"/>
      <c r="P22" s="293"/>
      <c r="Q22" s="293"/>
      <c r="R22" s="293"/>
      <c r="S22" s="293"/>
      <c r="T22" s="293"/>
    </row>
    <row r="23" spans="1:20" x14ac:dyDescent="0.25">
      <c r="A23" s="636" t="s">
        <v>62</v>
      </c>
      <c r="B23" s="636"/>
      <c r="C23" s="636"/>
      <c r="D23" s="636"/>
      <c r="E23" s="636"/>
      <c r="F23" s="636"/>
      <c r="G23" s="636"/>
      <c r="H23" s="636"/>
      <c r="I23" s="636"/>
      <c r="J23" s="293"/>
      <c r="K23" s="293"/>
      <c r="L23" s="293"/>
      <c r="M23" s="293"/>
      <c r="N23" s="293"/>
      <c r="O23" s="293"/>
      <c r="P23" s="293"/>
      <c r="Q23" s="293"/>
      <c r="R23" s="293"/>
      <c r="S23" s="293"/>
      <c r="T23" s="293"/>
    </row>
    <row r="24" spans="1:20" x14ac:dyDescent="0.25">
      <c r="A24" s="287" t="s">
        <v>441</v>
      </c>
      <c r="B24" s="534" t="s">
        <v>76</v>
      </c>
      <c r="C24" s="534"/>
      <c r="D24" s="534" t="s">
        <v>63</v>
      </c>
      <c r="E24" s="534"/>
      <c r="F24" s="534"/>
      <c r="G24" s="534"/>
      <c r="H24" s="534"/>
      <c r="I24" s="534"/>
      <c r="J24" s="293"/>
      <c r="K24" s="293"/>
      <c r="L24" s="293"/>
      <c r="M24" s="293"/>
      <c r="N24" s="293"/>
      <c r="O24" s="293"/>
      <c r="P24" s="293"/>
      <c r="Q24" s="293"/>
      <c r="R24" s="293"/>
      <c r="S24" s="293"/>
      <c r="T24" s="293"/>
    </row>
    <row r="25" spans="1:20" ht="18.75" x14ac:dyDescent="0.25">
      <c r="A25" s="290" t="s">
        <v>64</v>
      </c>
      <c r="B25" s="637"/>
      <c r="C25" s="638"/>
      <c r="D25" s="638"/>
      <c r="E25" s="638"/>
      <c r="F25" s="638"/>
      <c r="G25" s="638"/>
      <c r="H25" s="638"/>
      <c r="I25" s="638"/>
      <c r="J25" s="319"/>
      <c r="K25" s="319"/>
      <c r="L25" s="319"/>
      <c r="M25" s="319"/>
      <c r="N25" s="319"/>
      <c r="O25" s="295"/>
      <c r="P25" s="295"/>
      <c r="Q25" s="295"/>
      <c r="R25" s="295"/>
      <c r="S25" s="295"/>
      <c r="T25" s="319"/>
    </row>
    <row r="26" spans="1:20" x14ac:dyDescent="0.25">
      <c r="A26" s="287" t="s">
        <v>65</v>
      </c>
      <c r="B26" s="635">
        <v>2.4</v>
      </c>
      <c r="C26" s="635"/>
      <c r="D26" s="535">
        <v>3.9</v>
      </c>
      <c r="E26" s="535"/>
      <c r="F26" s="535"/>
      <c r="G26" s="535"/>
      <c r="H26" s="535"/>
      <c r="I26" s="535"/>
      <c r="J26" s="295"/>
      <c r="K26" s="295"/>
      <c r="L26" s="295"/>
      <c r="M26" s="295"/>
      <c r="N26" s="295"/>
      <c r="O26" s="295"/>
      <c r="P26" s="295"/>
      <c r="Q26" s="295"/>
      <c r="R26" s="295"/>
      <c r="S26" s="295"/>
      <c r="T26" s="295"/>
    </row>
    <row r="27" spans="1:20" x14ac:dyDescent="0.25">
      <c r="A27" s="287" t="s">
        <v>81</v>
      </c>
      <c r="B27" s="534"/>
      <c r="C27" s="534"/>
      <c r="D27" s="535" t="s">
        <v>588</v>
      </c>
      <c r="E27" s="535"/>
      <c r="F27" s="535"/>
      <c r="G27" s="535"/>
      <c r="H27" s="535"/>
      <c r="I27" s="535"/>
      <c r="J27" s="282"/>
      <c r="K27" s="282"/>
      <c r="L27" s="282"/>
      <c r="M27" s="282"/>
      <c r="N27" s="282"/>
      <c r="O27" s="282"/>
      <c r="P27" s="282"/>
      <c r="Q27" s="282"/>
      <c r="R27" s="282"/>
      <c r="S27" s="282"/>
      <c r="T27" s="282"/>
    </row>
    <row r="28" spans="1:20" x14ac:dyDescent="0.25">
      <c r="A28" s="287" t="s">
        <v>66</v>
      </c>
      <c r="B28" s="534">
        <v>4.9800000000000004</v>
      </c>
      <c r="C28" s="534"/>
      <c r="D28" s="535">
        <v>5.7</v>
      </c>
      <c r="E28" s="535"/>
      <c r="F28" s="535"/>
      <c r="G28" s="535"/>
      <c r="H28" s="535"/>
      <c r="I28" s="535"/>
      <c r="J28" s="282"/>
      <c r="K28" s="282"/>
      <c r="L28" s="282"/>
      <c r="M28" s="282"/>
      <c r="N28" s="282"/>
      <c r="O28" s="282"/>
      <c r="P28" s="282"/>
      <c r="Q28" s="282"/>
      <c r="R28" s="282"/>
      <c r="S28" s="282"/>
      <c r="T28" s="282"/>
    </row>
    <row r="29" spans="1:20" x14ac:dyDescent="0.25">
      <c r="A29" s="287" t="s">
        <v>67</v>
      </c>
      <c r="B29" s="534">
        <v>234.5</v>
      </c>
      <c r="C29" s="534"/>
      <c r="D29" s="535">
        <v>101</v>
      </c>
      <c r="E29" s="535"/>
      <c r="F29" s="535"/>
      <c r="G29" s="535"/>
      <c r="H29" s="535"/>
      <c r="I29" s="535"/>
      <c r="J29" s="282"/>
      <c r="K29" s="282"/>
      <c r="L29" s="282"/>
      <c r="M29" s="282"/>
      <c r="N29" s="282"/>
      <c r="O29" s="282"/>
      <c r="P29" s="282"/>
      <c r="Q29" s="282"/>
      <c r="R29" s="282"/>
      <c r="S29" s="282"/>
      <c r="T29" s="282"/>
    </row>
    <row r="30" spans="1:20" x14ac:dyDescent="0.25">
      <c r="A30" s="287" t="s">
        <v>68</v>
      </c>
      <c r="B30" s="534">
        <v>123.8</v>
      </c>
      <c r="C30" s="534"/>
      <c r="D30" s="535">
        <v>101</v>
      </c>
      <c r="E30" s="535"/>
      <c r="F30" s="535"/>
      <c r="G30" s="535"/>
      <c r="H30" s="535"/>
      <c r="I30" s="535"/>
      <c r="J30" s="282"/>
      <c r="K30" s="282"/>
      <c r="L30" s="282"/>
      <c r="M30" s="282"/>
      <c r="N30" s="282"/>
      <c r="O30" s="282"/>
      <c r="P30" s="282"/>
      <c r="Q30" s="282"/>
      <c r="R30" s="282"/>
      <c r="S30" s="282"/>
      <c r="T30" s="282"/>
    </row>
    <row r="31" spans="1:20" x14ac:dyDescent="0.25">
      <c r="A31" s="287" t="s">
        <v>84</v>
      </c>
      <c r="B31" s="525" t="s">
        <v>589</v>
      </c>
      <c r="C31" s="527"/>
      <c r="D31" s="527"/>
      <c r="E31" s="527"/>
      <c r="F31" s="527"/>
      <c r="G31" s="527"/>
      <c r="H31" s="527"/>
      <c r="I31" s="527"/>
      <c r="J31" s="282"/>
      <c r="K31" s="282"/>
      <c r="L31" s="282"/>
      <c r="M31" s="282"/>
      <c r="N31" s="282"/>
      <c r="O31" s="282"/>
      <c r="P31" s="282"/>
      <c r="Q31" s="282"/>
      <c r="R31" s="282"/>
      <c r="S31" s="282"/>
      <c r="T31" s="282"/>
    </row>
    <row r="32" spans="1:20" x14ac:dyDescent="0.25">
      <c r="A32" s="287" t="s">
        <v>69</v>
      </c>
      <c r="B32" s="538" t="s">
        <v>615</v>
      </c>
      <c r="C32" s="538"/>
      <c r="D32" s="593" t="s">
        <v>626</v>
      </c>
      <c r="E32" s="593"/>
      <c r="F32" s="593"/>
      <c r="G32" s="593"/>
      <c r="H32" s="593"/>
      <c r="I32" s="593"/>
      <c r="J32" s="282"/>
      <c r="K32" s="282"/>
      <c r="L32" s="282"/>
      <c r="M32" s="282"/>
      <c r="N32" s="282"/>
      <c r="O32" s="282"/>
      <c r="P32" s="282"/>
      <c r="Q32" s="282"/>
      <c r="R32" s="282"/>
      <c r="S32" s="282"/>
      <c r="T32" s="282"/>
    </row>
    <row r="33" spans="1:9" x14ac:dyDescent="0.25">
      <c r="A33" s="286" t="s">
        <v>70</v>
      </c>
      <c r="B33" s="527" t="s">
        <v>616</v>
      </c>
      <c r="C33" s="526"/>
      <c r="D33" s="535" t="s">
        <v>627</v>
      </c>
      <c r="E33" s="535"/>
      <c r="F33" s="535"/>
      <c r="G33" s="535"/>
      <c r="H33" s="535"/>
      <c r="I33" s="535"/>
    </row>
    <row r="34" spans="1:9" x14ac:dyDescent="0.25">
      <c r="A34" s="287" t="s">
        <v>71</v>
      </c>
      <c r="B34" s="639"/>
      <c r="C34" s="639"/>
      <c r="D34" s="639"/>
      <c r="E34" s="639"/>
      <c r="F34" s="639"/>
      <c r="G34" s="639"/>
      <c r="H34" s="639"/>
      <c r="I34" s="639"/>
    </row>
    <row r="35" spans="1:9" x14ac:dyDescent="0.25">
      <c r="A35" s="287" t="s">
        <v>72</v>
      </c>
      <c r="B35" s="288"/>
      <c r="C35" s="291"/>
      <c r="D35" s="292"/>
      <c r="E35" s="292"/>
      <c r="F35" s="292"/>
      <c r="G35" s="292"/>
      <c r="H35" s="292"/>
      <c r="I35" s="292"/>
    </row>
    <row r="36" spans="1:9" x14ac:dyDescent="0.25">
      <c r="A36" s="287" t="s">
        <v>82</v>
      </c>
      <c r="B36" s="287"/>
      <c r="C36" s="291"/>
      <c r="D36" s="292"/>
      <c r="E36" s="292"/>
      <c r="F36" s="292"/>
      <c r="G36" s="292"/>
      <c r="H36" s="292"/>
      <c r="I36" s="292"/>
    </row>
    <row r="37" spans="1:9" x14ac:dyDescent="0.25">
      <c r="A37" s="287"/>
      <c r="B37" s="287"/>
      <c r="C37" s="289"/>
      <c r="D37" s="292"/>
      <c r="E37" s="292"/>
      <c r="F37" s="292"/>
      <c r="G37" s="292"/>
      <c r="H37" s="292"/>
      <c r="I37" s="292"/>
    </row>
  </sheetData>
  <mergeCells count="37">
    <mergeCell ref="S6:S9"/>
    <mergeCell ref="A6:A9"/>
    <mergeCell ref="B6:B9"/>
    <mergeCell ref="C6:C8"/>
    <mergeCell ref="M6:M8"/>
    <mergeCell ref="P6:P8"/>
    <mergeCell ref="N6:N8"/>
    <mergeCell ref="I6:J8"/>
    <mergeCell ref="K6:L8"/>
    <mergeCell ref="Q6:R8"/>
    <mergeCell ref="A14:B14"/>
    <mergeCell ref="A18:B18"/>
    <mergeCell ref="D6:D8"/>
    <mergeCell ref="E6:F8"/>
    <mergeCell ref="B34:I34"/>
    <mergeCell ref="B29:C29"/>
    <mergeCell ref="D29:I29"/>
    <mergeCell ref="B30:C30"/>
    <mergeCell ref="D30:I30"/>
    <mergeCell ref="B31:I31"/>
    <mergeCell ref="G6:H8"/>
    <mergeCell ref="T6:T8"/>
    <mergeCell ref="B32:C32"/>
    <mergeCell ref="D32:I32"/>
    <mergeCell ref="B33:C33"/>
    <mergeCell ref="D33:I33"/>
    <mergeCell ref="B26:C26"/>
    <mergeCell ref="D26:I26"/>
    <mergeCell ref="B27:C27"/>
    <mergeCell ref="D27:I27"/>
    <mergeCell ref="B28:C28"/>
    <mergeCell ref="D28:I28"/>
    <mergeCell ref="O6:O8"/>
    <mergeCell ref="A23:I23"/>
    <mergeCell ref="B24:C24"/>
    <mergeCell ref="D24:I24"/>
    <mergeCell ref="B25:I2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4"/>
  <sheetViews>
    <sheetView workbookViewId="0">
      <selection activeCell="P25" sqref="P25"/>
    </sheetView>
  </sheetViews>
  <sheetFormatPr defaultRowHeight="15" x14ac:dyDescent="0.25"/>
  <cols>
    <col min="1" max="1" width="25.42578125" customWidth="1"/>
    <col min="2" max="2" width="15.28515625" customWidth="1"/>
  </cols>
  <sheetData>
    <row r="1" spans="1:20" x14ac:dyDescent="0.25">
      <c r="A1" s="337" t="s">
        <v>613</v>
      </c>
      <c r="B1" s="334"/>
      <c r="C1" s="337"/>
      <c r="D1" s="337"/>
      <c r="E1" s="334"/>
      <c r="F1" s="334"/>
      <c r="G1" s="334"/>
      <c r="H1" s="334"/>
      <c r="I1" s="334"/>
      <c r="J1" s="334"/>
      <c r="K1" s="334"/>
      <c r="L1" s="334"/>
      <c r="M1" s="334"/>
      <c r="N1" s="334"/>
      <c r="O1" s="334"/>
      <c r="P1" s="334"/>
      <c r="Q1" s="334"/>
      <c r="R1" s="334"/>
      <c r="S1" s="334"/>
      <c r="T1" s="334"/>
    </row>
    <row r="2" spans="1:20" x14ac:dyDescent="0.25">
      <c r="A2" s="335" t="s">
        <v>614</v>
      </c>
      <c r="B2" s="334"/>
      <c r="C2" s="335"/>
      <c r="D2" s="335"/>
      <c r="E2" s="334"/>
      <c r="F2" s="334"/>
      <c r="G2" s="334"/>
      <c r="H2" s="334"/>
      <c r="I2" s="334"/>
      <c r="J2" s="334"/>
      <c r="K2" s="334"/>
      <c r="L2" s="334"/>
      <c r="M2" s="334"/>
      <c r="N2" s="334"/>
      <c r="O2" s="334"/>
      <c r="P2" s="334"/>
      <c r="Q2" s="334"/>
      <c r="R2" s="334"/>
      <c r="S2" s="334"/>
      <c r="T2" s="334"/>
    </row>
    <row r="3" spans="1:20" x14ac:dyDescent="0.25">
      <c r="A3" s="345"/>
      <c r="B3" s="345"/>
      <c r="C3" s="345"/>
      <c r="D3" s="345"/>
      <c r="E3" s="345"/>
      <c r="F3" s="345"/>
      <c r="G3" s="345"/>
      <c r="H3" s="345"/>
      <c r="I3" s="345"/>
      <c r="J3" s="345"/>
      <c r="K3" s="345"/>
      <c r="L3" s="345"/>
      <c r="M3" s="345"/>
      <c r="N3" s="345"/>
      <c r="O3" s="345"/>
      <c r="P3" s="345"/>
      <c r="Q3" s="345"/>
      <c r="R3" s="345"/>
      <c r="S3" s="345"/>
      <c r="T3" s="345"/>
    </row>
    <row r="4" spans="1:20" ht="15.75" x14ac:dyDescent="0.25">
      <c r="A4" s="346" t="s">
        <v>574</v>
      </c>
      <c r="B4" s="346"/>
      <c r="C4" s="346"/>
      <c r="D4" s="346"/>
      <c r="E4" s="346"/>
      <c r="F4" s="346"/>
      <c r="G4" s="346"/>
      <c r="H4" s="346"/>
      <c r="I4" s="346"/>
      <c r="J4" s="346"/>
      <c r="K4" s="346"/>
      <c r="L4" s="346"/>
      <c r="M4" s="346"/>
      <c r="N4" s="346"/>
      <c r="O4" s="346"/>
      <c r="P4" s="346"/>
      <c r="Q4" s="346"/>
      <c r="R4" s="346"/>
      <c r="S4" s="346"/>
      <c r="T4" s="346"/>
    </row>
    <row r="5" spans="1:20" ht="16.5" thickBot="1" x14ac:dyDescent="0.3">
      <c r="A5" s="346"/>
      <c r="B5" s="347"/>
      <c r="C5" s="347"/>
      <c r="D5" s="347"/>
      <c r="E5" s="347"/>
      <c r="F5" s="347"/>
      <c r="G5" s="347"/>
      <c r="H5" s="347"/>
      <c r="I5" s="347"/>
      <c r="J5" s="347"/>
      <c r="K5" s="347"/>
      <c r="L5" s="347"/>
      <c r="M5" s="347"/>
      <c r="N5" s="347"/>
      <c r="O5" s="347"/>
      <c r="P5" s="347"/>
      <c r="Q5" s="347"/>
      <c r="R5" s="347"/>
      <c r="S5" s="347"/>
      <c r="T5" s="347"/>
    </row>
    <row r="6" spans="1:20" ht="15.75" thickBot="1" x14ac:dyDescent="0.3">
      <c r="A6" s="640" t="s">
        <v>183</v>
      </c>
      <c r="B6" s="640" t="s">
        <v>575</v>
      </c>
      <c r="C6" s="575" t="s">
        <v>576</v>
      </c>
      <c r="D6" s="575" t="s">
        <v>577</v>
      </c>
      <c r="E6" s="578" t="s">
        <v>578</v>
      </c>
      <c r="F6" s="583"/>
      <c r="G6" s="578" t="s">
        <v>579</v>
      </c>
      <c r="H6" s="583"/>
      <c r="I6" s="578" t="s">
        <v>192</v>
      </c>
      <c r="J6" s="583"/>
      <c r="K6" s="578" t="s">
        <v>193</v>
      </c>
      <c r="L6" s="583"/>
      <c r="M6" s="575" t="s">
        <v>200</v>
      </c>
      <c r="N6" s="575" t="s">
        <v>580</v>
      </c>
      <c r="O6" s="575" t="s">
        <v>581</v>
      </c>
      <c r="P6" s="575" t="s">
        <v>582</v>
      </c>
      <c r="Q6" s="641" t="s">
        <v>583</v>
      </c>
      <c r="R6" s="642"/>
      <c r="S6" s="640" t="s">
        <v>584</v>
      </c>
      <c r="T6" s="575" t="s">
        <v>585</v>
      </c>
    </row>
    <row r="7" spans="1:20" ht="15.75" thickBot="1" x14ac:dyDescent="0.3">
      <c r="A7" s="640"/>
      <c r="B7" s="640"/>
      <c r="C7" s="576"/>
      <c r="D7" s="576"/>
      <c r="E7" s="570"/>
      <c r="F7" s="571"/>
      <c r="G7" s="570"/>
      <c r="H7" s="571"/>
      <c r="I7" s="570"/>
      <c r="J7" s="571"/>
      <c r="K7" s="570"/>
      <c r="L7" s="571"/>
      <c r="M7" s="576"/>
      <c r="N7" s="576"/>
      <c r="O7" s="576"/>
      <c r="P7" s="576"/>
      <c r="Q7" s="643"/>
      <c r="R7" s="644"/>
      <c r="S7" s="640"/>
      <c r="T7" s="576"/>
    </row>
    <row r="8" spans="1:20" ht="15.75" thickBot="1" x14ac:dyDescent="0.3">
      <c r="A8" s="640"/>
      <c r="B8" s="640"/>
      <c r="C8" s="579"/>
      <c r="D8" s="579"/>
      <c r="E8" s="572"/>
      <c r="F8" s="573"/>
      <c r="G8" s="572"/>
      <c r="H8" s="573"/>
      <c r="I8" s="572"/>
      <c r="J8" s="573"/>
      <c r="K8" s="572"/>
      <c r="L8" s="573"/>
      <c r="M8" s="579"/>
      <c r="N8" s="579"/>
      <c r="O8" s="579"/>
      <c r="P8" s="577"/>
      <c r="Q8" s="645"/>
      <c r="R8" s="646"/>
      <c r="S8" s="640"/>
      <c r="T8" s="576"/>
    </row>
    <row r="9" spans="1:20" ht="32.25" thickBot="1" x14ac:dyDescent="0.3">
      <c r="A9" s="640"/>
      <c r="B9" s="640"/>
      <c r="C9" s="380" t="s">
        <v>58</v>
      </c>
      <c r="D9" s="380" t="s">
        <v>58</v>
      </c>
      <c r="E9" s="380" t="s">
        <v>20</v>
      </c>
      <c r="F9" s="380" t="s">
        <v>586</v>
      </c>
      <c r="G9" s="380" t="s">
        <v>20</v>
      </c>
      <c r="H9" s="380" t="s">
        <v>586</v>
      </c>
      <c r="I9" s="380" t="s">
        <v>191</v>
      </c>
      <c r="J9" s="380" t="s">
        <v>586</v>
      </c>
      <c r="K9" s="380" t="s">
        <v>191</v>
      </c>
      <c r="L9" s="380" t="s">
        <v>586</v>
      </c>
      <c r="M9" s="380" t="s">
        <v>199</v>
      </c>
      <c r="N9" s="380" t="s">
        <v>17</v>
      </c>
      <c r="O9" s="380" t="s">
        <v>587</v>
      </c>
      <c r="P9" s="379" t="s">
        <v>586</v>
      </c>
      <c r="Q9" s="381" t="s">
        <v>20</v>
      </c>
      <c r="R9" s="381" t="s">
        <v>586</v>
      </c>
      <c r="S9" s="640"/>
      <c r="T9" s="387" t="s">
        <v>586</v>
      </c>
    </row>
    <row r="10" spans="1:20" x14ac:dyDescent="0.25">
      <c r="A10" s="348"/>
      <c r="B10" s="348"/>
      <c r="C10" s="348"/>
      <c r="D10" s="348"/>
      <c r="E10" s="348"/>
      <c r="F10" s="348"/>
      <c r="G10" s="348"/>
      <c r="H10" s="348"/>
      <c r="I10" s="348"/>
      <c r="J10" s="348"/>
      <c r="K10" s="348"/>
      <c r="L10" s="348"/>
      <c r="M10" s="348"/>
      <c r="N10" s="349"/>
      <c r="O10" s="349"/>
      <c r="P10" s="349"/>
      <c r="Q10" s="350"/>
      <c r="R10" s="350"/>
      <c r="S10" s="349"/>
      <c r="T10" s="348"/>
    </row>
    <row r="11" spans="1:20" ht="15.75" thickBot="1" x14ac:dyDescent="0.3">
      <c r="A11" s="336" t="s">
        <v>128</v>
      </c>
      <c r="B11" s="351"/>
      <c r="C11" s="351"/>
      <c r="D11" s="351"/>
      <c r="E11" s="351"/>
      <c r="F11" s="351"/>
      <c r="G11" s="351"/>
      <c r="H11" s="351"/>
      <c r="I11" s="377"/>
      <c r="J11" s="377"/>
      <c r="K11" s="377"/>
      <c r="L11" s="377"/>
      <c r="M11" s="377"/>
      <c r="N11" s="352"/>
      <c r="O11" s="349"/>
      <c r="P11" s="349"/>
      <c r="Q11" s="353"/>
      <c r="R11" s="353"/>
      <c r="S11" s="349"/>
      <c r="T11" s="351"/>
    </row>
    <row r="12" spans="1:20" ht="32.25" thickBot="1" x14ac:dyDescent="0.3">
      <c r="A12" s="354" t="s">
        <v>187</v>
      </c>
      <c r="B12" s="355" t="s">
        <v>619</v>
      </c>
      <c r="C12" s="370">
        <v>63.02</v>
      </c>
      <c r="D12" s="370">
        <v>18.2</v>
      </c>
      <c r="E12" s="356">
        <v>100</v>
      </c>
      <c r="F12" s="356">
        <v>5</v>
      </c>
      <c r="G12" s="357">
        <v>8.3800000000000008</v>
      </c>
      <c r="H12" s="356">
        <v>6</v>
      </c>
      <c r="I12" s="382">
        <v>45.81</v>
      </c>
      <c r="J12" s="356">
        <v>3</v>
      </c>
      <c r="K12" s="382">
        <v>22.24</v>
      </c>
      <c r="L12" s="356">
        <v>9</v>
      </c>
      <c r="M12" s="382">
        <v>6.83</v>
      </c>
      <c r="N12" s="354">
        <v>168</v>
      </c>
      <c r="O12" s="358">
        <v>2</v>
      </c>
      <c r="P12" s="383">
        <v>7</v>
      </c>
      <c r="Q12" s="520">
        <v>28.8</v>
      </c>
      <c r="R12" s="383">
        <v>7</v>
      </c>
      <c r="S12" s="354">
        <v>99</v>
      </c>
      <c r="T12" s="356">
        <v>30</v>
      </c>
    </row>
    <row r="13" spans="1:20" ht="15.75" x14ac:dyDescent="0.25">
      <c r="A13" s="590"/>
      <c r="B13" s="590"/>
      <c r="C13" s="375"/>
      <c r="D13" s="375"/>
      <c r="E13" s="363"/>
      <c r="F13" s="363"/>
      <c r="G13" s="363"/>
      <c r="H13" s="364"/>
      <c r="I13" s="364"/>
      <c r="J13" s="364"/>
      <c r="K13" s="364"/>
      <c r="L13" s="364"/>
      <c r="M13" s="364"/>
      <c r="N13" s="349"/>
      <c r="O13" s="349"/>
      <c r="P13" s="349"/>
      <c r="Q13" s="518"/>
      <c r="R13" s="519"/>
      <c r="S13" s="349"/>
      <c r="T13" s="364"/>
    </row>
    <row r="14" spans="1:20" ht="16.5" thickBot="1" x14ac:dyDescent="0.3">
      <c r="A14" s="279" t="s">
        <v>61</v>
      </c>
      <c r="B14" s="351"/>
      <c r="C14" s="351"/>
      <c r="D14" s="351"/>
      <c r="E14" s="366"/>
      <c r="F14" s="366"/>
      <c r="G14" s="366"/>
      <c r="H14" s="367"/>
      <c r="I14" s="367"/>
      <c r="J14" s="367"/>
      <c r="K14" s="367"/>
      <c r="L14" s="367"/>
      <c r="M14" s="367"/>
      <c r="N14" s="368"/>
      <c r="O14" s="368"/>
      <c r="P14" s="352"/>
      <c r="Q14" s="369"/>
      <c r="R14" s="391"/>
      <c r="S14" s="349"/>
      <c r="T14" s="367"/>
    </row>
    <row r="15" spans="1:20" ht="32.25" thickBot="1" x14ac:dyDescent="0.3">
      <c r="A15" s="354" t="s">
        <v>187</v>
      </c>
      <c r="B15" s="395" t="s">
        <v>620</v>
      </c>
      <c r="C15" s="354">
        <v>58.38</v>
      </c>
      <c r="D15" s="354">
        <v>21.22</v>
      </c>
      <c r="E15" s="354">
        <v>100</v>
      </c>
      <c r="F15" s="354">
        <v>5</v>
      </c>
      <c r="G15" s="357">
        <v>8.43</v>
      </c>
      <c r="H15" s="397">
        <v>6</v>
      </c>
      <c r="I15" s="396">
        <v>39.5</v>
      </c>
      <c r="J15" s="397">
        <v>6</v>
      </c>
      <c r="K15" s="396">
        <v>19.63</v>
      </c>
      <c r="L15" s="397">
        <v>9</v>
      </c>
      <c r="M15" s="396">
        <v>7.04</v>
      </c>
      <c r="N15" s="354">
        <v>275</v>
      </c>
      <c r="O15" s="358">
        <v>1.5</v>
      </c>
      <c r="P15" s="383">
        <v>9</v>
      </c>
      <c r="Q15" s="520">
        <v>36.880000000000003</v>
      </c>
      <c r="R15" s="383">
        <v>8</v>
      </c>
      <c r="S15" s="354">
        <v>104</v>
      </c>
      <c r="T15" s="356">
        <v>34</v>
      </c>
    </row>
    <row r="16" spans="1:20" ht="16.5" thickBot="1" x14ac:dyDescent="0.3">
      <c r="A16" s="591" t="s">
        <v>189</v>
      </c>
      <c r="B16" s="591"/>
      <c r="C16" s="376"/>
      <c r="D16" s="376"/>
      <c r="E16" s="371"/>
      <c r="F16" s="371"/>
      <c r="G16" s="371"/>
      <c r="H16" s="364"/>
      <c r="I16" s="364"/>
      <c r="J16" s="364"/>
      <c r="K16" s="364"/>
      <c r="L16" s="364"/>
      <c r="M16" s="364"/>
      <c r="N16" s="349"/>
      <c r="O16" s="349"/>
      <c r="P16" s="349"/>
      <c r="Q16" s="518"/>
      <c r="R16" s="519"/>
      <c r="S16" s="349"/>
      <c r="T16" s="364"/>
    </row>
    <row r="17" spans="1:20" ht="32.25" thickBot="1" x14ac:dyDescent="0.3">
      <c r="A17" s="373" t="s">
        <v>187</v>
      </c>
      <c r="B17" s="355" t="s">
        <v>620</v>
      </c>
      <c r="C17" s="370">
        <f>SUM(C12+C15)/2</f>
        <v>60.7</v>
      </c>
      <c r="D17" s="370">
        <f>SUM(D12+D15)/2</f>
        <v>19.71</v>
      </c>
      <c r="E17" s="356">
        <v>100</v>
      </c>
      <c r="F17" s="356">
        <v>5</v>
      </c>
      <c r="G17" s="370">
        <f>SUM(G12+G15)/2</f>
        <v>8.4050000000000011</v>
      </c>
      <c r="H17" s="356">
        <v>6</v>
      </c>
      <c r="I17" s="370">
        <f>SUM(I12+I15)/2</f>
        <v>42.655000000000001</v>
      </c>
      <c r="J17" s="356">
        <v>4</v>
      </c>
      <c r="K17" s="382">
        <f>SUM(K12+K15)/2</f>
        <v>20.934999999999999</v>
      </c>
      <c r="L17" s="356">
        <v>9</v>
      </c>
      <c r="M17" s="370">
        <f>SUM(M12+M15)/2</f>
        <v>6.9350000000000005</v>
      </c>
      <c r="N17" s="370">
        <f>SUM(N12+N15)/2</f>
        <v>221.5</v>
      </c>
      <c r="O17" s="370">
        <f>SUM(O12+O15)/2</f>
        <v>1.75</v>
      </c>
      <c r="P17" s="370">
        <f>SUM(P12+P15)/2</f>
        <v>8</v>
      </c>
      <c r="Q17" s="370">
        <f>SUM(Q12+Q15)/2</f>
        <v>32.840000000000003</v>
      </c>
      <c r="R17" s="356">
        <v>9</v>
      </c>
      <c r="S17" s="356">
        <f>SUM(S12+S15)/2</f>
        <v>101.5</v>
      </c>
      <c r="T17" s="356">
        <v>33</v>
      </c>
    </row>
    <row r="18" spans="1:20" x14ac:dyDescent="0.25">
      <c r="A18" s="345"/>
      <c r="B18" s="345"/>
      <c r="C18" s="345"/>
      <c r="D18" s="345"/>
      <c r="E18" s="345"/>
      <c r="F18" s="345"/>
      <c r="G18" s="345"/>
      <c r="H18" s="345"/>
      <c r="I18" s="345"/>
      <c r="J18" s="345"/>
      <c r="K18" s="345"/>
      <c r="L18" s="345"/>
      <c r="M18" s="345"/>
      <c r="N18" s="345"/>
      <c r="O18" s="345"/>
      <c r="P18" s="345"/>
      <c r="Q18" s="345"/>
      <c r="R18" s="345"/>
      <c r="S18" s="345"/>
      <c r="T18" s="345"/>
    </row>
    <row r="19" spans="1:20" x14ac:dyDescent="0.25">
      <c r="A19" s="345"/>
      <c r="B19" s="345"/>
      <c r="C19" s="345"/>
      <c r="D19" s="345"/>
      <c r="E19" s="345"/>
      <c r="F19" s="345"/>
      <c r="G19" s="345"/>
      <c r="H19" s="345"/>
      <c r="I19" s="345"/>
      <c r="J19" s="345"/>
      <c r="K19" s="345"/>
      <c r="L19" s="345"/>
      <c r="M19" s="345"/>
      <c r="N19" s="345"/>
      <c r="O19" s="345"/>
      <c r="P19" s="345"/>
      <c r="Q19" s="345"/>
      <c r="R19" s="345"/>
      <c r="S19" s="345"/>
      <c r="T19" s="345"/>
    </row>
    <row r="20" spans="1:20" x14ac:dyDescent="0.25">
      <c r="A20" s="636" t="s">
        <v>62</v>
      </c>
      <c r="B20" s="636"/>
      <c r="C20" s="636"/>
      <c r="D20" s="636"/>
      <c r="E20" s="636"/>
      <c r="F20" s="636"/>
      <c r="G20" s="636"/>
      <c r="H20" s="636"/>
      <c r="I20" s="636"/>
      <c r="J20" s="345"/>
      <c r="K20" s="345"/>
      <c r="L20" s="345"/>
      <c r="M20" s="345"/>
      <c r="N20" s="345"/>
      <c r="O20" s="345"/>
      <c r="P20" s="345"/>
      <c r="Q20" s="345"/>
      <c r="R20" s="345"/>
      <c r="S20" s="345"/>
      <c r="T20" s="345"/>
    </row>
    <row r="21" spans="1:20" x14ac:dyDescent="0.25">
      <c r="A21" s="339" t="s">
        <v>441</v>
      </c>
      <c r="B21" s="534" t="s">
        <v>76</v>
      </c>
      <c r="C21" s="534"/>
      <c r="D21" s="534" t="s">
        <v>79</v>
      </c>
      <c r="E21" s="534"/>
      <c r="F21" s="534"/>
      <c r="G21" s="534"/>
      <c r="H21" s="534"/>
      <c r="I21" s="534"/>
      <c r="J21" s="345"/>
      <c r="K21" s="345"/>
      <c r="L21" s="345"/>
      <c r="M21" s="345"/>
      <c r="N21" s="345"/>
      <c r="O21" s="345"/>
      <c r="P21" s="345"/>
      <c r="Q21" s="345"/>
      <c r="R21" s="345"/>
      <c r="S21" s="345"/>
      <c r="T21" s="345"/>
    </row>
    <row r="22" spans="1:20" ht="18.75" x14ac:dyDescent="0.25">
      <c r="A22" s="342" t="s">
        <v>64</v>
      </c>
      <c r="B22" s="637"/>
      <c r="C22" s="638"/>
      <c r="D22" s="638"/>
      <c r="E22" s="638"/>
      <c r="F22" s="638"/>
      <c r="G22" s="638"/>
      <c r="H22" s="638"/>
      <c r="I22" s="638"/>
      <c r="J22" s="374"/>
      <c r="K22" s="374"/>
      <c r="L22" s="374"/>
      <c r="M22" s="374"/>
      <c r="N22" s="374"/>
      <c r="O22" s="347"/>
      <c r="P22" s="347"/>
      <c r="Q22" s="347"/>
      <c r="R22" s="347"/>
      <c r="S22" s="347"/>
      <c r="T22" s="374"/>
    </row>
    <row r="23" spans="1:20" x14ac:dyDescent="0.25">
      <c r="A23" s="339" t="s">
        <v>65</v>
      </c>
      <c r="B23" s="635">
        <v>2.6</v>
      </c>
      <c r="C23" s="635"/>
      <c r="D23" s="535">
        <v>2.7</v>
      </c>
      <c r="E23" s="535"/>
      <c r="F23" s="535"/>
      <c r="G23" s="535"/>
      <c r="H23" s="535"/>
      <c r="I23" s="535"/>
      <c r="J23" s="347"/>
      <c r="K23" s="347"/>
      <c r="L23" s="347"/>
      <c r="M23" s="347"/>
      <c r="N23" s="347"/>
      <c r="O23" s="347"/>
      <c r="P23" s="347"/>
      <c r="Q23" s="347"/>
      <c r="R23" s="347"/>
      <c r="S23" s="347"/>
      <c r="T23" s="347"/>
    </row>
    <row r="24" spans="1:20" x14ac:dyDescent="0.25">
      <c r="A24" s="339" t="s">
        <v>81</v>
      </c>
      <c r="B24" s="534"/>
      <c r="C24" s="534"/>
      <c r="D24" s="535"/>
      <c r="E24" s="535"/>
      <c r="F24" s="535"/>
      <c r="G24" s="535"/>
      <c r="H24" s="535"/>
      <c r="I24" s="535"/>
      <c r="J24" s="334"/>
      <c r="K24" s="334"/>
      <c r="L24" s="334"/>
      <c r="M24" s="334"/>
      <c r="N24" s="334"/>
      <c r="O24" s="334"/>
      <c r="P24" s="334"/>
      <c r="Q24" s="334"/>
      <c r="R24" s="334"/>
      <c r="S24" s="334"/>
      <c r="T24" s="334"/>
    </row>
    <row r="25" spans="1:20" x14ac:dyDescent="0.25">
      <c r="A25" s="339" t="s">
        <v>66</v>
      </c>
      <c r="B25" s="534">
        <v>5</v>
      </c>
      <c r="C25" s="534"/>
      <c r="D25" s="535">
        <v>6.9</v>
      </c>
      <c r="E25" s="535"/>
      <c r="F25" s="535"/>
      <c r="G25" s="535"/>
      <c r="H25" s="535"/>
      <c r="I25" s="535"/>
      <c r="J25" s="334"/>
      <c r="K25" s="334"/>
      <c r="L25" s="334"/>
      <c r="M25" s="334"/>
      <c r="N25" s="334"/>
      <c r="O25" s="334"/>
      <c r="P25" s="334"/>
      <c r="Q25" s="334"/>
      <c r="R25" s="334"/>
      <c r="S25" s="334"/>
      <c r="T25" s="334"/>
    </row>
    <row r="26" spans="1:20" x14ac:dyDescent="0.25">
      <c r="A26" s="339" t="s">
        <v>67</v>
      </c>
      <c r="B26" s="534">
        <v>187</v>
      </c>
      <c r="C26" s="534"/>
      <c r="D26" s="535">
        <v>125</v>
      </c>
      <c r="E26" s="535"/>
      <c r="F26" s="535"/>
      <c r="G26" s="535"/>
      <c r="H26" s="535"/>
      <c r="I26" s="535"/>
      <c r="J26" s="334"/>
      <c r="K26" s="334"/>
      <c r="L26" s="334"/>
      <c r="M26" s="334"/>
      <c r="N26" s="334"/>
      <c r="O26" s="334"/>
      <c r="P26" s="334"/>
      <c r="Q26" s="334"/>
      <c r="R26" s="334"/>
      <c r="S26" s="334"/>
      <c r="T26" s="334"/>
    </row>
    <row r="27" spans="1:20" x14ac:dyDescent="0.25">
      <c r="A27" s="339" t="s">
        <v>68</v>
      </c>
      <c r="B27" s="534">
        <v>127</v>
      </c>
      <c r="C27" s="534"/>
      <c r="D27" s="535">
        <v>219</v>
      </c>
      <c r="E27" s="535"/>
      <c r="F27" s="535"/>
      <c r="G27" s="535"/>
      <c r="H27" s="535"/>
      <c r="I27" s="535"/>
      <c r="J27" s="334"/>
      <c r="K27" s="334"/>
      <c r="L27" s="334"/>
      <c r="M27" s="334"/>
      <c r="N27" s="334"/>
      <c r="O27" s="334"/>
      <c r="P27" s="334"/>
      <c r="Q27" s="334"/>
      <c r="R27" s="334"/>
      <c r="S27" s="334"/>
      <c r="T27" s="334"/>
    </row>
    <row r="28" spans="1:20" x14ac:dyDescent="0.25">
      <c r="A28" s="339" t="s">
        <v>84</v>
      </c>
      <c r="B28" s="525" t="s">
        <v>589</v>
      </c>
      <c r="C28" s="527"/>
      <c r="D28" s="527"/>
      <c r="E28" s="527"/>
      <c r="F28" s="527"/>
      <c r="G28" s="527"/>
      <c r="H28" s="527"/>
      <c r="I28" s="527"/>
      <c r="J28" s="334"/>
      <c r="K28" s="334"/>
      <c r="L28" s="334"/>
      <c r="M28" s="334"/>
      <c r="N28" s="334"/>
      <c r="O28" s="334"/>
      <c r="P28" s="334"/>
      <c r="Q28" s="334"/>
      <c r="R28" s="334"/>
      <c r="S28" s="334"/>
      <c r="T28" s="334"/>
    </row>
    <row r="29" spans="1:20" x14ac:dyDescent="0.25">
      <c r="A29" s="339" t="s">
        <v>69</v>
      </c>
      <c r="B29" s="538" t="s">
        <v>615</v>
      </c>
      <c r="C29" s="538"/>
      <c r="D29" s="593" t="s">
        <v>621</v>
      </c>
      <c r="E29" s="593"/>
      <c r="F29" s="593"/>
      <c r="G29" s="593"/>
      <c r="H29" s="593"/>
      <c r="I29" s="593"/>
      <c r="J29" s="334"/>
      <c r="K29" s="334"/>
      <c r="L29" s="334"/>
      <c r="M29" s="334"/>
      <c r="N29" s="334"/>
      <c r="O29" s="334"/>
      <c r="P29" s="334"/>
      <c r="Q29" s="334"/>
      <c r="R29" s="334"/>
      <c r="S29" s="334"/>
      <c r="T29" s="334"/>
    </row>
    <row r="30" spans="1:20" x14ac:dyDescent="0.25">
      <c r="A30" s="338" t="s">
        <v>70</v>
      </c>
      <c r="B30" s="527" t="s">
        <v>616</v>
      </c>
      <c r="C30" s="526"/>
      <c r="D30" s="535" t="s">
        <v>622</v>
      </c>
      <c r="E30" s="535"/>
      <c r="F30" s="535"/>
      <c r="G30" s="535"/>
      <c r="H30" s="535"/>
      <c r="I30" s="535"/>
    </row>
    <row r="31" spans="1:20" x14ac:dyDescent="0.25">
      <c r="A31" s="339" t="s">
        <v>71</v>
      </c>
      <c r="B31" s="639"/>
      <c r="C31" s="639"/>
      <c r="D31" s="639"/>
      <c r="E31" s="639"/>
      <c r="F31" s="639"/>
      <c r="G31" s="639"/>
      <c r="H31" s="639"/>
      <c r="I31" s="639"/>
    </row>
    <row r="32" spans="1:20" x14ac:dyDescent="0.25">
      <c r="A32" s="339" t="s">
        <v>72</v>
      </c>
      <c r="B32" s="340" t="s">
        <v>449</v>
      </c>
      <c r="C32" s="343" t="s">
        <v>603</v>
      </c>
      <c r="D32" s="344"/>
      <c r="E32" s="344"/>
      <c r="F32" s="344"/>
      <c r="G32" s="344"/>
      <c r="H32" s="344"/>
      <c r="I32" s="344"/>
    </row>
    <row r="33" spans="1:9" x14ac:dyDescent="0.25">
      <c r="A33" s="339" t="s">
        <v>82</v>
      </c>
      <c r="B33" s="339" t="s">
        <v>540</v>
      </c>
      <c r="C33" s="343" t="s">
        <v>617</v>
      </c>
      <c r="D33" s="344"/>
      <c r="E33" s="344"/>
      <c r="F33" s="344"/>
      <c r="G33" s="344"/>
      <c r="H33" s="344"/>
      <c r="I33" s="344"/>
    </row>
    <row r="34" spans="1:9" x14ac:dyDescent="0.25">
      <c r="A34" s="339"/>
      <c r="B34" s="339" t="s">
        <v>618</v>
      </c>
      <c r="C34" s="341" t="s">
        <v>617</v>
      </c>
      <c r="D34" s="344"/>
      <c r="E34" s="344"/>
      <c r="F34" s="344"/>
      <c r="G34" s="344"/>
      <c r="H34" s="344"/>
      <c r="I34" s="344"/>
    </row>
  </sheetData>
  <mergeCells count="37">
    <mergeCell ref="S6:S9"/>
    <mergeCell ref="A6:A9"/>
    <mergeCell ref="B6:B9"/>
    <mergeCell ref="C6:C8"/>
    <mergeCell ref="M6:M8"/>
    <mergeCell ref="P6:P8"/>
    <mergeCell ref="N6:N8"/>
    <mergeCell ref="I6:J8"/>
    <mergeCell ref="K6:L8"/>
    <mergeCell ref="Q6:R8"/>
    <mergeCell ref="A13:B13"/>
    <mergeCell ref="A16:B16"/>
    <mergeCell ref="D6:D8"/>
    <mergeCell ref="E6:F8"/>
    <mergeCell ref="B31:I31"/>
    <mergeCell ref="B26:C26"/>
    <mergeCell ref="D26:I26"/>
    <mergeCell ref="B27:C27"/>
    <mergeCell ref="D27:I27"/>
    <mergeCell ref="B28:I28"/>
    <mergeCell ref="G6:H8"/>
    <mergeCell ref="T6:T8"/>
    <mergeCell ref="B29:C29"/>
    <mergeCell ref="D29:I29"/>
    <mergeCell ref="B30:C30"/>
    <mergeCell ref="D30:I30"/>
    <mergeCell ref="B23:C23"/>
    <mergeCell ref="D23:I23"/>
    <mergeCell ref="B24:C24"/>
    <mergeCell ref="D24:I24"/>
    <mergeCell ref="B25:C25"/>
    <mergeCell ref="D25:I25"/>
    <mergeCell ref="O6:O8"/>
    <mergeCell ref="A20:I20"/>
    <mergeCell ref="B21:C21"/>
    <mergeCell ref="D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81"/>
  <sheetViews>
    <sheetView workbookViewId="0">
      <selection activeCell="E38" sqref="E38"/>
    </sheetView>
  </sheetViews>
  <sheetFormatPr defaultRowHeight="15" x14ac:dyDescent="0.25"/>
  <cols>
    <col min="1" max="1" width="5" customWidth="1"/>
    <col min="2" max="2" width="21.28515625" customWidth="1"/>
    <col min="3" max="3" width="10.85546875" customWidth="1"/>
    <col min="4" max="4" width="22.28515625" customWidth="1"/>
    <col min="5" max="5" width="10" customWidth="1"/>
    <col min="6" max="6" width="17.42578125" customWidth="1"/>
    <col min="7" max="7" width="12" customWidth="1"/>
    <col min="8" max="8" width="15.140625" customWidth="1"/>
    <col min="19" max="19" width="9.7109375" bestFit="1" customWidth="1"/>
    <col min="20" max="21" width="8.85546875" style="47"/>
  </cols>
  <sheetData>
    <row r="2" spans="1:25" x14ac:dyDescent="0.25">
      <c r="B2" s="2" t="s">
        <v>418</v>
      </c>
    </row>
    <row r="3" spans="1:25" x14ac:dyDescent="0.25">
      <c r="B3" s="1" t="s">
        <v>419</v>
      </c>
    </row>
    <row r="5" spans="1:25" ht="15.75" x14ac:dyDescent="0.25">
      <c r="A5" s="19" t="s">
        <v>32</v>
      </c>
    </row>
    <row r="7" spans="1:25" ht="75.599999999999994" customHeight="1" x14ac:dyDescent="0.25">
      <c r="A7" s="521" t="s">
        <v>0</v>
      </c>
      <c r="B7" s="521" t="s">
        <v>1</v>
      </c>
      <c r="C7" s="522" t="s">
        <v>2</v>
      </c>
      <c r="D7" s="522"/>
      <c r="E7" s="522"/>
      <c r="F7" s="485" t="s">
        <v>33</v>
      </c>
      <c r="G7" s="485" t="s">
        <v>4</v>
      </c>
      <c r="H7" s="110" t="s">
        <v>5</v>
      </c>
      <c r="I7" s="21" t="s">
        <v>6</v>
      </c>
      <c r="J7" s="521" t="s">
        <v>26</v>
      </c>
      <c r="K7" s="521"/>
      <c r="L7" s="521" t="s">
        <v>8</v>
      </c>
      <c r="M7" s="521"/>
      <c r="N7" s="521" t="s">
        <v>9</v>
      </c>
      <c r="O7" s="521"/>
      <c r="P7" s="521" t="s">
        <v>34</v>
      </c>
      <c r="Q7" s="521"/>
      <c r="R7" s="20" t="s">
        <v>35</v>
      </c>
      <c r="S7" s="20" t="s">
        <v>10</v>
      </c>
      <c r="T7" s="83" t="s">
        <v>106</v>
      </c>
      <c r="U7" s="83" t="s">
        <v>70</v>
      </c>
      <c r="V7" s="521" t="s">
        <v>11</v>
      </c>
      <c r="W7" s="521"/>
      <c r="X7" s="522" t="s">
        <v>12</v>
      </c>
    </row>
    <row r="8" spans="1:25" ht="25.5" x14ac:dyDescent="0.25">
      <c r="A8" s="521"/>
      <c r="B8" s="521"/>
      <c r="C8" s="485" t="s">
        <v>656</v>
      </c>
      <c r="D8" s="20" t="s">
        <v>14</v>
      </c>
      <c r="E8" s="20" t="s">
        <v>15</v>
      </c>
      <c r="F8" s="485" t="s">
        <v>16</v>
      </c>
      <c r="G8" s="485" t="s">
        <v>15</v>
      </c>
      <c r="H8" s="20" t="s">
        <v>17</v>
      </c>
      <c r="I8" s="20" t="s">
        <v>18</v>
      </c>
      <c r="J8" s="20" t="s">
        <v>19</v>
      </c>
      <c r="K8" s="20" t="s">
        <v>15</v>
      </c>
      <c r="L8" s="20" t="s">
        <v>20</v>
      </c>
      <c r="M8" s="22" t="s">
        <v>15</v>
      </c>
      <c r="N8" s="22" t="s">
        <v>21</v>
      </c>
      <c r="O8" s="22" t="s">
        <v>15</v>
      </c>
      <c r="P8" s="20" t="s">
        <v>20</v>
      </c>
      <c r="Q8" s="20" t="s">
        <v>15</v>
      </c>
      <c r="R8" s="20" t="s">
        <v>36</v>
      </c>
      <c r="S8" s="20" t="s">
        <v>22</v>
      </c>
      <c r="T8" s="83" t="s">
        <v>132</v>
      </c>
      <c r="U8" s="83" t="s">
        <v>133</v>
      </c>
      <c r="V8" s="20" t="s">
        <v>20</v>
      </c>
      <c r="W8" s="20" t="s">
        <v>15</v>
      </c>
      <c r="X8" s="522"/>
    </row>
    <row r="9" spans="1:25" x14ac:dyDescent="0.25">
      <c r="C9" s="488"/>
      <c r="F9" s="488"/>
      <c r="G9" s="488"/>
    </row>
    <row r="10" spans="1:25" x14ac:dyDescent="0.25">
      <c r="A10" s="23" t="s">
        <v>37</v>
      </c>
      <c r="C10" s="488"/>
      <c r="F10" s="488"/>
      <c r="G10" s="488"/>
    </row>
    <row r="11" spans="1:25" x14ac:dyDescent="0.25">
      <c r="A11" s="143">
        <v>1</v>
      </c>
      <c r="B11" s="135" t="s">
        <v>110</v>
      </c>
      <c r="C11" s="493">
        <v>8.3699999999999992</v>
      </c>
      <c r="D11" s="136">
        <v>100</v>
      </c>
      <c r="E11" s="136">
        <v>10</v>
      </c>
      <c r="F11" s="229">
        <v>7</v>
      </c>
      <c r="G11" s="229">
        <v>9</v>
      </c>
      <c r="H11" s="136">
        <v>93</v>
      </c>
      <c r="I11" s="136">
        <v>195</v>
      </c>
      <c r="J11" s="232">
        <v>714.4</v>
      </c>
      <c r="K11" s="136">
        <v>3</v>
      </c>
      <c r="L11" s="231">
        <v>13.73</v>
      </c>
      <c r="M11" s="136">
        <v>7</v>
      </c>
      <c r="N11" s="231">
        <v>40.4</v>
      </c>
      <c r="O11" s="136">
        <v>5</v>
      </c>
      <c r="P11" s="231">
        <v>29.27</v>
      </c>
      <c r="Q11" s="136">
        <v>9</v>
      </c>
      <c r="R11" s="231">
        <v>47.91</v>
      </c>
      <c r="S11" s="141">
        <v>108</v>
      </c>
      <c r="T11" s="141" t="s">
        <v>420</v>
      </c>
      <c r="U11" s="141" t="s">
        <v>178</v>
      </c>
      <c r="V11" s="231">
        <v>67.36</v>
      </c>
      <c r="W11" s="136">
        <v>5</v>
      </c>
      <c r="X11" s="136">
        <f>SUM(E11+F11+K11+M11+O11+Q11+W11)</f>
        <v>46</v>
      </c>
      <c r="Y11" s="29"/>
    </row>
    <row r="12" spans="1:25" x14ac:dyDescent="0.25">
      <c r="A12" s="143">
        <v>2</v>
      </c>
      <c r="B12" s="135" t="s">
        <v>111</v>
      </c>
      <c r="C12" s="493">
        <v>7.51</v>
      </c>
      <c r="D12" s="136">
        <v>100</v>
      </c>
      <c r="E12" s="136">
        <v>10</v>
      </c>
      <c r="F12" s="229">
        <v>8</v>
      </c>
      <c r="G12" s="229">
        <v>9</v>
      </c>
      <c r="H12" s="136">
        <v>91</v>
      </c>
      <c r="I12" s="136">
        <v>197</v>
      </c>
      <c r="J12" s="232">
        <v>749.5</v>
      </c>
      <c r="K12" s="136">
        <v>5</v>
      </c>
      <c r="L12" s="231">
        <v>14.48</v>
      </c>
      <c r="M12" s="136">
        <v>8</v>
      </c>
      <c r="N12" s="231">
        <v>33.22</v>
      </c>
      <c r="O12" s="136">
        <v>3</v>
      </c>
      <c r="P12" s="231">
        <v>31.89</v>
      </c>
      <c r="Q12" s="136">
        <v>9</v>
      </c>
      <c r="R12" s="231">
        <v>53.61</v>
      </c>
      <c r="S12" s="141">
        <v>62</v>
      </c>
      <c r="T12" s="141" t="s">
        <v>413</v>
      </c>
      <c r="U12" s="141" t="s">
        <v>178</v>
      </c>
      <c r="V12" s="231">
        <v>66.95</v>
      </c>
      <c r="W12" s="136">
        <v>4</v>
      </c>
      <c r="X12" s="136">
        <f t="shared" ref="X12:X16" si="0">SUM(E12+F12+K12+M12+O12+Q12+W12)</f>
        <v>47</v>
      </c>
    </row>
    <row r="13" spans="1:25" x14ac:dyDescent="0.25">
      <c r="A13" s="143">
        <v>3</v>
      </c>
      <c r="B13" s="135" t="s">
        <v>112</v>
      </c>
      <c r="C13" s="493">
        <v>6.78</v>
      </c>
      <c r="D13" s="136">
        <v>100</v>
      </c>
      <c r="E13" s="136">
        <v>10</v>
      </c>
      <c r="F13" s="229">
        <v>7</v>
      </c>
      <c r="G13" s="229">
        <v>9</v>
      </c>
      <c r="H13" s="136">
        <v>88</v>
      </c>
      <c r="I13" s="136">
        <v>193</v>
      </c>
      <c r="J13" s="232">
        <v>734.6</v>
      </c>
      <c r="K13" s="136">
        <v>5</v>
      </c>
      <c r="L13" s="231">
        <v>15.64</v>
      </c>
      <c r="M13" s="136">
        <v>8</v>
      </c>
      <c r="N13" s="231">
        <v>38.31</v>
      </c>
      <c r="O13" s="136">
        <v>4</v>
      </c>
      <c r="P13" s="231">
        <v>33.03</v>
      </c>
      <c r="Q13" s="136">
        <v>9</v>
      </c>
      <c r="R13" s="231">
        <v>59.29</v>
      </c>
      <c r="S13" s="141">
        <v>62</v>
      </c>
      <c r="T13" s="141" t="s">
        <v>421</v>
      </c>
      <c r="U13" s="141" t="s">
        <v>178</v>
      </c>
      <c r="V13" s="231">
        <v>64.78</v>
      </c>
      <c r="W13" s="136">
        <v>1</v>
      </c>
      <c r="X13" s="136">
        <f t="shared" si="0"/>
        <v>44</v>
      </c>
    </row>
    <row r="14" spans="1:25" x14ac:dyDescent="0.25">
      <c r="A14" s="143">
        <v>4</v>
      </c>
      <c r="B14" s="135" t="s">
        <v>113</v>
      </c>
      <c r="C14" s="493">
        <v>8.0500000000000007</v>
      </c>
      <c r="D14" s="136">
        <v>100</v>
      </c>
      <c r="E14" s="136">
        <v>10</v>
      </c>
      <c r="F14" s="229">
        <v>7</v>
      </c>
      <c r="G14" s="229">
        <v>9</v>
      </c>
      <c r="H14" s="136">
        <v>103</v>
      </c>
      <c r="I14" s="136">
        <v>193</v>
      </c>
      <c r="J14" s="232">
        <v>743.7</v>
      </c>
      <c r="K14" s="136">
        <v>5</v>
      </c>
      <c r="L14" s="231">
        <v>14.43</v>
      </c>
      <c r="M14" s="136">
        <v>8</v>
      </c>
      <c r="N14" s="231">
        <v>40.89</v>
      </c>
      <c r="O14" s="136">
        <v>5</v>
      </c>
      <c r="P14" s="231">
        <v>29.99</v>
      </c>
      <c r="Q14" s="136">
        <v>9</v>
      </c>
      <c r="R14" s="231">
        <v>51.79</v>
      </c>
      <c r="S14" s="141">
        <v>69</v>
      </c>
      <c r="T14" s="141" t="s">
        <v>421</v>
      </c>
      <c r="U14" s="141" t="s">
        <v>178</v>
      </c>
      <c r="V14" s="231">
        <v>66.67</v>
      </c>
      <c r="W14" s="136">
        <v>4</v>
      </c>
      <c r="X14" s="136">
        <f t="shared" si="0"/>
        <v>48</v>
      </c>
    </row>
    <row r="15" spans="1:25" s="47" customFormat="1" x14ac:dyDescent="0.25">
      <c r="A15" s="158"/>
      <c r="B15" s="159" t="s">
        <v>136</v>
      </c>
      <c r="C15" s="494">
        <f>SUM(C11:C14)/4</f>
        <v>7.6775000000000002</v>
      </c>
      <c r="D15" s="161">
        <v>100</v>
      </c>
      <c r="E15" s="161">
        <v>10</v>
      </c>
      <c r="F15" s="489">
        <f>SUM(F11:F14)/4</f>
        <v>7.25</v>
      </c>
      <c r="G15" s="489">
        <f>SUM(G11:G14)/4</f>
        <v>9</v>
      </c>
      <c r="H15" s="162">
        <f>SUM(H11:H14)/4</f>
        <v>93.75</v>
      </c>
      <c r="I15" s="162">
        <f>SUM(I11:I14)/4</f>
        <v>194.5</v>
      </c>
      <c r="J15" s="162">
        <f>SUM(J11:J14)/4</f>
        <v>735.55</v>
      </c>
      <c r="K15" s="162">
        <v>5</v>
      </c>
      <c r="L15" s="163">
        <f>SUM(L11:L14)/4</f>
        <v>14.57</v>
      </c>
      <c r="M15" s="162">
        <v>8</v>
      </c>
      <c r="N15" s="163">
        <f>SUM(N11:N14)/4</f>
        <v>38.204999999999998</v>
      </c>
      <c r="O15" s="162">
        <v>4</v>
      </c>
      <c r="P15" s="163">
        <v>31.45</v>
      </c>
      <c r="Q15" s="162">
        <v>9</v>
      </c>
      <c r="R15" s="163">
        <f>SUM(R11:R14)/4</f>
        <v>53.15</v>
      </c>
      <c r="S15" s="162">
        <f>SUM(S11:S14)/4</f>
        <v>75.25</v>
      </c>
      <c r="T15" s="164"/>
      <c r="U15" s="164"/>
      <c r="V15" s="163">
        <f>SUM(V11:V14)/4</f>
        <v>66.44</v>
      </c>
      <c r="W15" s="162">
        <v>4</v>
      </c>
      <c r="X15" s="162">
        <f t="shared" si="0"/>
        <v>47.25</v>
      </c>
    </row>
    <row r="16" spans="1:25" x14ac:dyDescent="0.25">
      <c r="A16" s="99">
        <v>5</v>
      </c>
      <c r="B16" s="9" t="s">
        <v>657</v>
      </c>
      <c r="C16" s="495">
        <v>8.7799999999999994</v>
      </c>
      <c r="D16" s="107">
        <f>C16*100/AVERAGE($C$11:$C$14)</f>
        <v>114.36014327580591</v>
      </c>
      <c r="E16" s="11">
        <v>12</v>
      </c>
      <c r="F16" s="490">
        <v>8</v>
      </c>
      <c r="G16" s="490">
        <v>8</v>
      </c>
      <c r="H16" s="11">
        <v>91</v>
      </c>
      <c r="I16" s="202">
        <v>195</v>
      </c>
      <c r="J16" s="104">
        <v>716.4</v>
      </c>
      <c r="K16" s="11">
        <v>3</v>
      </c>
      <c r="L16" s="105">
        <v>13.22</v>
      </c>
      <c r="M16" s="11">
        <v>7</v>
      </c>
      <c r="N16" s="105">
        <v>39.06</v>
      </c>
      <c r="O16" s="11">
        <v>5</v>
      </c>
      <c r="P16" s="105">
        <v>27.44</v>
      </c>
      <c r="Q16" s="11">
        <v>8</v>
      </c>
      <c r="R16" s="105">
        <v>43.52</v>
      </c>
      <c r="S16" s="112">
        <v>81</v>
      </c>
      <c r="T16" s="27" t="s">
        <v>420</v>
      </c>
      <c r="U16" s="112" t="s">
        <v>178</v>
      </c>
      <c r="V16" s="105">
        <v>67.790000000000006</v>
      </c>
      <c r="W16" s="11">
        <v>6</v>
      </c>
      <c r="X16" s="11">
        <f t="shared" si="0"/>
        <v>49</v>
      </c>
    </row>
    <row r="17" spans="1:24" x14ac:dyDescent="0.25">
      <c r="C17" s="488"/>
      <c r="F17" s="488"/>
      <c r="G17" s="488"/>
      <c r="K17" s="101"/>
      <c r="L17" s="102"/>
      <c r="M17" s="101"/>
    </row>
    <row r="18" spans="1:24" x14ac:dyDescent="0.25">
      <c r="A18" s="23" t="s">
        <v>60</v>
      </c>
      <c r="C18" s="488"/>
      <c r="F18" s="488"/>
      <c r="G18" s="488"/>
    </row>
    <row r="19" spans="1:24" x14ac:dyDescent="0.25">
      <c r="A19" s="143">
        <v>1</v>
      </c>
      <c r="B19" s="135" t="s">
        <v>110</v>
      </c>
      <c r="C19" s="493">
        <v>6.8</v>
      </c>
      <c r="D19" s="136">
        <v>100</v>
      </c>
      <c r="E19" s="136">
        <v>10</v>
      </c>
      <c r="F19" s="229">
        <v>9</v>
      </c>
      <c r="G19" s="229">
        <v>9</v>
      </c>
      <c r="H19" s="136">
        <v>92</v>
      </c>
      <c r="I19" s="136">
        <v>207</v>
      </c>
      <c r="J19" s="144">
        <v>767.7</v>
      </c>
      <c r="K19" s="136">
        <v>6</v>
      </c>
      <c r="L19" s="145">
        <v>15.19</v>
      </c>
      <c r="M19" s="136">
        <v>8</v>
      </c>
      <c r="N19" s="139">
        <v>51</v>
      </c>
      <c r="O19" s="136">
        <v>8</v>
      </c>
      <c r="P19" s="145">
        <v>32.81</v>
      </c>
      <c r="Q19" s="136">
        <v>9</v>
      </c>
      <c r="R19" s="145">
        <v>60.42</v>
      </c>
      <c r="S19" s="144">
        <v>459</v>
      </c>
      <c r="T19" s="144" t="s">
        <v>400</v>
      </c>
      <c r="U19" s="144" t="s">
        <v>424</v>
      </c>
      <c r="V19" s="145">
        <v>64.819999999999993</v>
      </c>
      <c r="W19" s="136">
        <v>1</v>
      </c>
      <c r="X19" s="136">
        <f>SUM(E19+F19+K19+M19+O19+Q19+W19)</f>
        <v>51</v>
      </c>
    </row>
    <row r="20" spans="1:24" x14ac:dyDescent="0.25">
      <c r="A20" s="143">
        <v>2</v>
      </c>
      <c r="B20" s="135" t="s">
        <v>111</v>
      </c>
      <c r="C20" s="493">
        <v>6.28</v>
      </c>
      <c r="D20" s="136">
        <v>100</v>
      </c>
      <c r="E20" s="136">
        <v>10</v>
      </c>
      <c r="F20" s="229">
        <v>9</v>
      </c>
      <c r="G20" s="229">
        <v>9</v>
      </c>
      <c r="H20" s="136">
        <v>94</v>
      </c>
      <c r="I20" s="136">
        <v>207</v>
      </c>
      <c r="J20" s="141">
        <v>787.7</v>
      </c>
      <c r="K20" s="136">
        <v>7</v>
      </c>
      <c r="L20" s="146">
        <v>14.97</v>
      </c>
      <c r="M20" s="136">
        <v>8</v>
      </c>
      <c r="N20" s="139">
        <v>41.5</v>
      </c>
      <c r="O20" s="136">
        <v>5</v>
      </c>
      <c r="P20" s="146">
        <v>33.119999999999997</v>
      </c>
      <c r="Q20" s="136">
        <v>9</v>
      </c>
      <c r="R20" s="146">
        <v>60.99</v>
      </c>
      <c r="S20" s="141">
        <v>345</v>
      </c>
      <c r="T20" s="141" t="s">
        <v>400</v>
      </c>
      <c r="U20" s="144" t="s">
        <v>424</v>
      </c>
      <c r="V20" s="146">
        <v>66.180000000000007</v>
      </c>
      <c r="W20" s="136">
        <v>3</v>
      </c>
      <c r="X20" s="136">
        <f t="shared" ref="X20:X24" si="1">SUM(E20+F20+K20+M20+O20+Q20+W20)</f>
        <v>51</v>
      </c>
    </row>
    <row r="21" spans="1:24" x14ac:dyDescent="0.25">
      <c r="A21" s="143">
        <v>3</v>
      </c>
      <c r="B21" s="135" t="s">
        <v>112</v>
      </c>
      <c r="C21" s="493">
        <v>5.61</v>
      </c>
      <c r="D21" s="136">
        <v>100</v>
      </c>
      <c r="E21" s="136">
        <v>10</v>
      </c>
      <c r="F21" s="229">
        <v>9</v>
      </c>
      <c r="G21" s="229">
        <v>9</v>
      </c>
      <c r="H21" s="136">
        <v>83</v>
      </c>
      <c r="I21" s="136">
        <v>204</v>
      </c>
      <c r="J21" s="141">
        <v>782.4</v>
      </c>
      <c r="K21" s="136">
        <v>7</v>
      </c>
      <c r="L21" s="146">
        <v>16.62</v>
      </c>
      <c r="M21" s="136">
        <v>9</v>
      </c>
      <c r="N21" s="139">
        <v>43.7</v>
      </c>
      <c r="O21" s="136">
        <v>6</v>
      </c>
      <c r="P21" s="146">
        <v>36.75</v>
      </c>
      <c r="Q21" s="136">
        <v>9</v>
      </c>
      <c r="R21" s="146">
        <v>69.81</v>
      </c>
      <c r="S21" s="141">
        <v>479</v>
      </c>
      <c r="T21" s="141" t="s">
        <v>398</v>
      </c>
      <c r="U21" s="144" t="s">
        <v>424</v>
      </c>
      <c r="V21" s="146">
        <v>62.46</v>
      </c>
      <c r="W21" s="136">
        <v>1</v>
      </c>
      <c r="X21" s="136">
        <f t="shared" si="1"/>
        <v>51</v>
      </c>
    </row>
    <row r="22" spans="1:24" x14ac:dyDescent="0.25">
      <c r="A22" s="143">
        <v>4</v>
      </c>
      <c r="B22" s="135" t="s">
        <v>113</v>
      </c>
      <c r="C22" s="493">
        <v>6.29</v>
      </c>
      <c r="D22" s="136">
        <v>100</v>
      </c>
      <c r="E22" s="136">
        <v>10</v>
      </c>
      <c r="F22" s="229">
        <v>9</v>
      </c>
      <c r="G22" s="229">
        <v>9</v>
      </c>
      <c r="H22" s="136">
        <v>93</v>
      </c>
      <c r="I22" s="136">
        <v>204</v>
      </c>
      <c r="J22" s="141">
        <v>746.3</v>
      </c>
      <c r="K22" s="136">
        <v>5</v>
      </c>
      <c r="L22" s="146">
        <v>15.85</v>
      </c>
      <c r="M22" s="136">
        <v>8</v>
      </c>
      <c r="N22" s="139">
        <v>45.2</v>
      </c>
      <c r="O22" s="136">
        <v>6</v>
      </c>
      <c r="P22" s="146">
        <v>34.78</v>
      </c>
      <c r="Q22" s="136">
        <v>9</v>
      </c>
      <c r="R22" s="146">
        <v>64.290000000000006</v>
      </c>
      <c r="S22" s="141">
        <v>405</v>
      </c>
      <c r="T22" s="141" t="s">
        <v>398</v>
      </c>
      <c r="U22" s="144" t="s">
        <v>424</v>
      </c>
      <c r="V22" s="146">
        <v>63.39</v>
      </c>
      <c r="W22" s="136">
        <v>1</v>
      </c>
      <c r="X22" s="136">
        <f t="shared" si="1"/>
        <v>48</v>
      </c>
    </row>
    <row r="23" spans="1:24" s="47" customFormat="1" x14ac:dyDescent="0.25">
      <c r="A23" s="158"/>
      <c r="B23" s="159" t="s">
        <v>136</v>
      </c>
      <c r="C23" s="494">
        <f>SUM(C19:C22)/4</f>
        <v>6.2450000000000001</v>
      </c>
      <c r="D23" s="161">
        <v>100</v>
      </c>
      <c r="E23" s="161">
        <v>10</v>
      </c>
      <c r="F23" s="489">
        <f t="shared" ref="F23:L23" si="2">SUM(F19:F22)/4</f>
        <v>9</v>
      </c>
      <c r="G23" s="489">
        <f>SUM(G19:G22)/4</f>
        <v>9</v>
      </c>
      <c r="H23" s="162">
        <f t="shared" si="2"/>
        <v>90.5</v>
      </c>
      <c r="I23" s="162">
        <f t="shared" si="2"/>
        <v>205.5</v>
      </c>
      <c r="J23" s="162">
        <f t="shared" si="2"/>
        <v>771.02500000000009</v>
      </c>
      <c r="K23" s="162">
        <v>7</v>
      </c>
      <c r="L23" s="163">
        <f t="shared" si="2"/>
        <v>15.657500000000001</v>
      </c>
      <c r="M23" s="162">
        <v>8</v>
      </c>
      <c r="N23" s="163">
        <f t="shared" ref="N23" si="3">SUM(N19:N22)/4</f>
        <v>45.349999999999994</v>
      </c>
      <c r="O23" s="163">
        <v>6</v>
      </c>
      <c r="P23" s="163">
        <f t="shared" ref="P23" si="4">SUM(P19:P22)/4</f>
        <v>34.365000000000002</v>
      </c>
      <c r="Q23" s="162">
        <v>9</v>
      </c>
      <c r="R23" s="162">
        <f t="shared" ref="R23:S23" si="5">SUM(R19:R22)/4</f>
        <v>63.877499999999998</v>
      </c>
      <c r="S23" s="162">
        <f t="shared" si="5"/>
        <v>422</v>
      </c>
      <c r="T23" s="165"/>
      <c r="U23" s="166"/>
      <c r="V23" s="163">
        <f t="shared" ref="V23" si="6">SUM(V19:V22)/4</f>
        <v>64.212500000000006</v>
      </c>
      <c r="W23" s="162">
        <v>1</v>
      </c>
      <c r="X23" s="161">
        <f t="shared" si="1"/>
        <v>50</v>
      </c>
    </row>
    <row r="24" spans="1:24" x14ac:dyDescent="0.25">
      <c r="A24" s="99">
        <v>5</v>
      </c>
      <c r="B24" s="9" t="s">
        <v>657</v>
      </c>
      <c r="C24" s="495">
        <v>6.89</v>
      </c>
      <c r="D24" s="107">
        <f t="shared" ref="D24" si="7">C24*100/AVERAGE($C$19:$C$22)</f>
        <v>110.32826261008807</v>
      </c>
      <c r="E24" s="11">
        <v>12</v>
      </c>
      <c r="F24" s="490">
        <v>9</v>
      </c>
      <c r="G24" s="490">
        <v>9</v>
      </c>
      <c r="H24" s="11">
        <v>99</v>
      </c>
      <c r="I24" s="202">
        <v>207</v>
      </c>
      <c r="J24" s="111">
        <v>764.7</v>
      </c>
      <c r="K24" s="11">
        <v>6</v>
      </c>
      <c r="L24" s="25">
        <v>15.66</v>
      </c>
      <c r="M24" s="11">
        <v>8</v>
      </c>
      <c r="N24" s="14">
        <v>46.6</v>
      </c>
      <c r="O24" s="11">
        <v>6</v>
      </c>
      <c r="P24" s="25">
        <v>33.909999999999997</v>
      </c>
      <c r="Q24" s="11">
        <v>9</v>
      </c>
      <c r="R24" s="25">
        <v>63.88</v>
      </c>
      <c r="S24" s="112">
        <v>439</v>
      </c>
      <c r="T24" s="112" t="s">
        <v>400</v>
      </c>
      <c r="U24" s="103" t="s">
        <v>424</v>
      </c>
      <c r="V24" s="25">
        <v>64.16</v>
      </c>
      <c r="W24" s="11">
        <v>1</v>
      </c>
      <c r="X24" s="11">
        <f t="shared" si="1"/>
        <v>51</v>
      </c>
    </row>
    <row r="25" spans="1:24" x14ac:dyDescent="0.25">
      <c r="C25" s="488"/>
      <c r="F25" s="488"/>
      <c r="G25" s="488"/>
    </row>
    <row r="26" spans="1:24" x14ac:dyDescent="0.25">
      <c r="A26" s="58" t="s">
        <v>51</v>
      </c>
      <c r="C26" s="488"/>
      <c r="F26" s="488"/>
      <c r="G26" s="488"/>
    </row>
    <row r="27" spans="1:24" x14ac:dyDescent="0.25">
      <c r="A27" s="143">
        <v>1</v>
      </c>
      <c r="B27" s="135" t="s">
        <v>110</v>
      </c>
      <c r="C27" s="493">
        <v>7.39</v>
      </c>
      <c r="D27" s="136">
        <v>100</v>
      </c>
      <c r="E27" s="136">
        <v>10</v>
      </c>
      <c r="F27" s="229">
        <v>6</v>
      </c>
      <c r="G27" s="229">
        <v>9</v>
      </c>
      <c r="H27" s="136">
        <v>91</v>
      </c>
      <c r="I27" s="136">
        <v>201</v>
      </c>
      <c r="J27" s="141">
        <v>788.2</v>
      </c>
      <c r="K27" s="136">
        <v>8</v>
      </c>
      <c r="L27" s="145">
        <v>13.45</v>
      </c>
      <c r="M27" s="136">
        <v>7</v>
      </c>
      <c r="N27" s="231">
        <v>41.6</v>
      </c>
      <c r="O27" s="136">
        <v>5</v>
      </c>
      <c r="P27" s="145">
        <v>28.59</v>
      </c>
      <c r="Q27" s="136">
        <v>8</v>
      </c>
      <c r="R27" s="145">
        <v>48.06</v>
      </c>
      <c r="S27" s="144">
        <v>341</v>
      </c>
      <c r="T27" s="144" t="s">
        <v>399</v>
      </c>
      <c r="U27" s="144" t="s">
        <v>400</v>
      </c>
      <c r="V27" s="145">
        <v>66.66</v>
      </c>
      <c r="W27" s="136">
        <v>4</v>
      </c>
      <c r="X27" s="136">
        <f>SUM(E27+F27+K27+M27+O27+Q27+W27)</f>
        <v>48</v>
      </c>
    </row>
    <row r="28" spans="1:24" x14ac:dyDescent="0.25">
      <c r="A28" s="143">
        <v>2</v>
      </c>
      <c r="B28" s="135" t="s">
        <v>111</v>
      </c>
      <c r="C28" s="493">
        <v>7.05</v>
      </c>
      <c r="D28" s="136">
        <v>100</v>
      </c>
      <c r="E28" s="136">
        <v>10</v>
      </c>
      <c r="F28" s="229">
        <v>7</v>
      </c>
      <c r="G28" s="229">
        <v>9</v>
      </c>
      <c r="H28" s="136">
        <v>85</v>
      </c>
      <c r="I28" s="136">
        <v>201</v>
      </c>
      <c r="J28" s="141">
        <v>815.3</v>
      </c>
      <c r="K28" s="136">
        <v>9</v>
      </c>
      <c r="L28" s="146">
        <v>13.01</v>
      </c>
      <c r="M28" s="136">
        <v>6</v>
      </c>
      <c r="N28" s="231">
        <v>36.119999999999997</v>
      </c>
      <c r="O28" s="136">
        <v>4</v>
      </c>
      <c r="P28" s="146">
        <v>28.85</v>
      </c>
      <c r="Q28" s="136">
        <v>8</v>
      </c>
      <c r="R28" s="146">
        <v>45.82</v>
      </c>
      <c r="S28" s="141">
        <v>332</v>
      </c>
      <c r="T28" s="141" t="s">
        <v>399</v>
      </c>
      <c r="U28" s="144" t="s">
        <v>400</v>
      </c>
      <c r="V28" s="146">
        <v>68.7</v>
      </c>
      <c r="W28" s="136">
        <v>7</v>
      </c>
      <c r="X28" s="136">
        <f t="shared" ref="X28:X32" si="8">SUM(E28+F28+K28+M28+O28+Q28+W28)</f>
        <v>51</v>
      </c>
    </row>
    <row r="29" spans="1:24" x14ac:dyDescent="0.25">
      <c r="A29" s="143">
        <v>3</v>
      </c>
      <c r="B29" s="135" t="s">
        <v>112</v>
      </c>
      <c r="C29" s="493">
        <v>6.14</v>
      </c>
      <c r="D29" s="136">
        <v>100</v>
      </c>
      <c r="E29" s="136">
        <v>10</v>
      </c>
      <c r="F29" s="229">
        <v>7</v>
      </c>
      <c r="G29" s="229">
        <v>9</v>
      </c>
      <c r="H29" s="136">
        <v>75</v>
      </c>
      <c r="I29" s="136">
        <v>194</v>
      </c>
      <c r="J29" s="141">
        <v>792.8</v>
      </c>
      <c r="K29" s="136">
        <v>8</v>
      </c>
      <c r="L29" s="146">
        <v>14.95</v>
      </c>
      <c r="M29" s="136">
        <v>8</v>
      </c>
      <c r="N29" s="231">
        <v>39.39</v>
      </c>
      <c r="O29" s="136">
        <v>5</v>
      </c>
      <c r="P29" s="146">
        <v>32.130000000000003</v>
      </c>
      <c r="Q29" s="136">
        <v>9</v>
      </c>
      <c r="R29" s="146">
        <v>60.19</v>
      </c>
      <c r="S29" s="141">
        <v>185</v>
      </c>
      <c r="T29" s="141" t="s">
        <v>434</v>
      </c>
      <c r="U29" s="144" t="s">
        <v>400</v>
      </c>
      <c r="V29" s="146">
        <v>64.86</v>
      </c>
      <c r="W29" s="136">
        <v>1</v>
      </c>
      <c r="X29" s="136">
        <f t="shared" si="8"/>
        <v>48</v>
      </c>
    </row>
    <row r="30" spans="1:24" x14ac:dyDescent="0.25">
      <c r="A30" s="143">
        <v>4</v>
      </c>
      <c r="B30" s="135" t="s">
        <v>113</v>
      </c>
      <c r="C30" s="493">
        <v>6.15</v>
      </c>
      <c r="D30" s="136">
        <v>100</v>
      </c>
      <c r="E30" s="136">
        <v>10</v>
      </c>
      <c r="F30" s="229">
        <v>7</v>
      </c>
      <c r="G30" s="229">
        <v>9</v>
      </c>
      <c r="H30" s="136">
        <v>101</v>
      </c>
      <c r="I30" s="136">
        <v>196</v>
      </c>
      <c r="J30" s="141">
        <v>793.3</v>
      </c>
      <c r="K30" s="136">
        <v>8</v>
      </c>
      <c r="L30" s="146">
        <v>13.99</v>
      </c>
      <c r="M30" s="136">
        <v>7</v>
      </c>
      <c r="N30" s="231">
        <v>45.94</v>
      </c>
      <c r="O30" s="136">
        <v>6</v>
      </c>
      <c r="P30" s="146">
        <v>30.33</v>
      </c>
      <c r="Q30" s="136">
        <v>9</v>
      </c>
      <c r="R30" s="146">
        <v>52.55</v>
      </c>
      <c r="S30" s="141">
        <v>277</v>
      </c>
      <c r="T30" s="141" t="s">
        <v>435</v>
      </c>
      <c r="U30" s="144" t="s">
        <v>400</v>
      </c>
      <c r="V30" s="146">
        <v>66.680000000000007</v>
      </c>
      <c r="W30" s="136">
        <v>4</v>
      </c>
      <c r="X30" s="136">
        <f t="shared" si="8"/>
        <v>51</v>
      </c>
    </row>
    <row r="31" spans="1:24" s="47" customFormat="1" x14ac:dyDescent="0.25">
      <c r="A31" s="158"/>
      <c r="B31" s="159" t="s">
        <v>136</v>
      </c>
      <c r="C31" s="494">
        <f>SUM(C27:C30)/4</f>
        <v>6.6824999999999992</v>
      </c>
      <c r="D31" s="161">
        <v>100</v>
      </c>
      <c r="E31" s="161">
        <v>10</v>
      </c>
      <c r="F31" s="489">
        <f t="shared" ref="F31:H31" si="9">SUM(F27:F30)/4</f>
        <v>6.75</v>
      </c>
      <c r="G31" s="489">
        <f t="shared" si="9"/>
        <v>9</v>
      </c>
      <c r="H31" s="162">
        <f t="shared" si="9"/>
        <v>88</v>
      </c>
      <c r="I31" s="162">
        <f>SUM(I27:I30)/4</f>
        <v>198</v>
      </c>
      <c r="J31" s="162">
        <f>SUM(J27:J30)/4</f>
        <v>797.40000000000009</v>
      </c>
      <c r="K31" s="161">
        <v>8</v>
      </c>
      <c r="L31" s="163">
        <f>SUM(L27:L30)/4</f>
        <v>13.85</v>
      </c>
      <c r="M31" s="162">
        <v>7</v>
      </c>
      <c r="N31" s="163">
        <f>SUM(N27:N30)/4</f>
        <v>40.762500000000003</v>
      </c>
      <c r="O31" s="163">
        <v>5</v>
      </c>
      <c r="P31" s="163">
        <f>SUM(P27:P30)/4</f>
        <v>29.974999999999998</v>
      </c>
      <c r="Q31" s="162">
        <v>9</v>
      </c>
      <c r="R31" s="163">
        <f>SUM(R27:R30)/4</f>
        <v>51.655000000000001</v>
      </c>
      <c r="S31" s="162">
        <f>SUM(S27:S30)/4</f>
        <v>283.75</v>
      </c>
      <c r="T31" s="164"/>
      <c r="U31" s="167"/>
      <c r="V31" s="163">
        <f>SUM(V27:V30)/4</f>
        <v>66.725000000000009</v>
      </c>
      <c r="W31" s="161">
        <v>4</v>
      </c>
      <c r="X31" s="162">
        <f t="shared" si="8"/>
        <v>49.75</v>
      </c>
    </row>
    <row r="32" spans="1:24" x14ac:dyDescent="0.25">
      <c r="A32" s="99">
        <v>5</v>
      </c>
      <c r="B32" s="9" t="s">
        <v>657</v>
      </c>
      <c r="C32" s="495">
        <v>7.87</v>
      </c>
      <c r="D32" s="107">
        <f>C32*100/AVERAGE($C$27:$C30)</f>
        <v>117.77029554807334</v>
      </c>
      <c r="E32" s="11">
        <v>14</v>
      </c>
      <c r="F32" s="490">
        <v>6</v>
      </c>
      <c r="G32" s="490">
        <v>9</v>
      </c>
      <c r="H32" s="11">
        <v>91</v>
      </c>
      <c r="I32" s="202">
        <v>200</v>
      </c>
      <c r="J32" s="111">
        <v>802.4</v>
      </c>
      <c r="K32" s="11">
        <v>9</v>
      </c>
      <c r="L32" s="25">
        <v>13.52</v>
      </c>
      <c r="M32" s="11">
        <v>7</v>
      </c>
      <c r="N32" s="105">
        <v>40.71</v>
      </c>
      <c r="O32" s="11">
        <v>5</v>
      </c>
      <c r="P32" s="25">
        <v>29.24</v>
      </c>
      <c r="Q32" s="11">
        <v>9</v>
      </c>
      <c r="R32" s="25">
        <v>49.69</v>
      </c>
      <c r="S32" s="112">
        <v>393</v>
      </c>
      <c r="T32" s="112" t="s">
        <v>436</v>
      </c>
      <c r="U32" s="103" t="s">
        <v>400</v>
      </c>
      <c r="V32" s="25">
        <v>66.819999999999993</v>
      </c>
      <c r="W32" s="11">
        <v>4</v>
      </c>
      <c r="X32" s="11">
        <f t="shared" si="8"/>
        <v>54</v>
      </c>
    </row>
    <row r="33" spans="1:25" x14ac:dyDescent="0.25">
      <c r="C33" s="488"/>
      <c r="F33" s="488"/>
      <c r="G33" s="488"/>
    </row>
    <row r="34" spans="1:25" s="28" customFormat="1" x14ac:dyDescent="0.25">
      <c r="A34" s="58" t="s">
        <v>129</v>
      </c>
      <c r="C34" s="488"/>
      <c r="F34" s="488"/>
      <c r="G34" s="488"/>
      <c r="T34" s="47"/>
      <c r="U34" s="47"/>
    </row>
    <row r="35" spans="1:25" s="28" customFormat="1" x14ac:dyDescent="0.25">
      <c r="A35" s="143">
        <v>1</v>
      </c>
      <c r="B35" s="135" t="s">
        <v>110</v>
      </c>
      <c r="C35" s="493">
        <f>SUM(C11+C19+C27)/3</f>
        <v>7.52</v>
      </c>
      <c r="D35" s="136">
        <v>100</v>
      </c>
      <c r="E35" s="136">
        <v>10</v>
      </c>
      <c r="F35" s="142">
        <f t="shared" ref="F35:J38" si="10">SUM(F11+F19+F27)/3</f>
        <v>7.333333333333333</v>
      </c>
      <c r="G35" s="491">
        <f t="shared" si="10"/>
        <v>9</v>
      </c>
      <c r="H35" s="140">
        <f t="shared" si="10"/>
        <v>92</v>
      </c>
      <c r="I35" s="141">
        <f t="shared" si="10"/>
        <v>201</v>
      </c>
      <c r="J35" s="140">
        <f t="shared" si="10"/>
        <v>756.76666666666677</v>
      </c>
      <c r="K35" s="136">
        <v>6</v>
      </c>
      <c r="L35" s="139">
        <f>SUM(L11+L19+L27)/3</f>
        <v>14.123333333333335</v>
      </c>
      <c r="M35" s="136">
        <v>8</v>
      </c>
      <c r="N35" s="139">
        <f>SUM(N11+N19+N27)/3</f>
        <v>44.333333333333336</v>
      </c>
      <c r="O35" s="136">
        <v>6</v>
      </c>
      <c r="P35" s="139">
        <f>SUM(P11+P19+P27)/3</f>
        <v>30.223333333333333</v>
      </c>
      <c r="Q35" s="136">
        <v>9</v>
      </c>
      <c r="R35" s="139">
        <f t="shared" ref="R35:S38" si="11">SUM(R11+R19+R27)/3</f>
        <v>52.129999999999995</v>
      </c>
      <c r="S35" s="140">
        <f t="shared" si="11"/>
        <v>302.66666666666669</v>
      </c>
      <c r="T35" s="140"/>
      <c r="U35" s="140"/>
      <c r="V35" s="139">
        <f>SUM(V11+V19+V27)/3</f>
        <v>66.28</v>
      </c>
      <c r="W35" s="136">
        <v>3</v>
      </c>
      <c r="X35" s="140">
        <f>SUM(E35+F35+K35+M35+O35+Q35+W35)</f>
        <v>49.333333333333329</v>
      </c>
      <c r="Y35" s="29"/>
    </row>
    <row r="36" spans="1:25" s="28" customFormat="1" x14ac:dyDescent="0.25">
      <c r="A36" s="143">
        <v>2</v>
      </c>
      <c r="B36" s="135" t="s">
        <v>111</v>
      </c>
      <c r="C36" s="493">
        <f>SUM(C12+C20+C28)/3</f>
        <v>6.9466666666666663</v>
      </c>
      <c r="D36" s="136">
        <v>100</v>
      </c>
      <c r="E36" s="136">
        <v>10</v>
      </c>
      <c r="F36" s="142">
        <f t="shared" si="10"/>
        <v>8</v>
      </c>
      <c r="G36" s="491">
        <f t="shared" si="10"/>
        <v>9</v>
      </c>
      <c r="H36" s="140">
        <f t="shared" si="10"/>
        <v>90</v>
      </c>
      <c r="I36" s="141">
        <f t="shared" si="10"/>
        <v>201.66666666666666</v>
      </c>
      <c r="J36" s="140">
        <f t="shared" si="10"/>
        <v>784.16666666666663</v>
      </c>
      <c r="K36" s="136">
        <v>7</v>
      </c>
      <c r="L36" s="139">
        <f>SUM(L12+L20+L28)/3</f>
        <v>14.153333333333334</v>
      </c>
      <c r="M36" s="136">
        <v>8</v>
      </c>
      <c r="N36" s="139">
        <f>SUM(N12+N20+N28)/3</f>
        <v>36.946666666666665</v>
      </c>
      <c r="O36" s="136">
        <v>4</v>
      </c>
      <c r="P36" s="139">
        <f>SUM(P12+P20+P28)/3</f>
        <v>31.286666666666662</v>
      </c>
      <c r="Q36" s="136">
        <v>9</v>
      </c>
      <c r="R36" s="139">
        <f t="shared" si="11"/>
        <v>53.473333333333329</v>
      </c>
      <c r="S36" s="140">
        <f t="shared" si="11"/>
        <v>246.33333333333334</v>
      </c>
      <c r="T36" s="140"/>
      <c r="U36" s="140"/>
      <c r="V36" s="139">
        <f>SUM(V12+V20+V28)/3</f>
        <v>67.276666666666657</v>
      </c>
      <c r="W36" s="136">
        <v>5</v>
      </c>
      <c r="X36" s="140">
        <f t="shared" ref="X36:X40" si="12">SUM(E36+F36+K36+M36+O36+Q36+W36)</f>
        <v>51</v>
      </c>
    </row>
    <row r="37" spans="1:25" s="28" customFormat="1" x14ac:dyDescent="0.25">
      <c r="A37" s="143">
        <v>3</v>
      </c>
      <c r="B37" s="135" t="s">
        <v>112</v>
      </c>
      <c r="C37" s="493">
        <f>SUM(C13+C21+C29)/3</f>
        <v>6.1766666666666667</v>
      </c>
      <c r="D37" s="136">
        <v>100</v>
      </c>
      <c r="E37" s="136">
        <v>10</v>
      </c>
      <c r="F37" s="142">
        <f t="shared" si="10"/>
        <v>7.666666666666667</v>
      </c>
      <c r="G37" s="491">
        <f t="shared" si="10"/>
        <v>9</v>
      </c>
      <c r="H37" s="140">
        <f t="shared" si="10"/>
        <v>82</v>
      </c>
      <c r="I37" s="141">
        <f t="shared" si="10"/>
        <v>197</v>
      </c>
      <c r="J37" s="140">
        <f t="shared" si="10"/>
        <v>769.93333333333339</v>
      </c>
      <c r="K37" s="136">
        <v>6</v>
      </c>
      <c r="L37" s="139">
        <f>SUM(L13+L21+L29)/3</f>
        <v>15.73666666666667</v>
      </c>
      <c r="M37" s="136">
        <v>8</v>
      </c>
      <c r="N37" s="139">
        <f>SUM(N13+N21+N29)/3</f>
        <v>40.466666666666669</v>
      </c>
      <c r="O37" s="136">
        <v>5</v>
      </c>
      <c r="P37" s="139">
        <f>SUM(P13+P21+P29)/3</f>
        <v>33.97</v>
      </c>
      <c r="Q37" s="136">
        <v>9</v>
      </c>
      <c r="R37" s="139">
        <f t="shared" si="11"/>
        <v>63.096666666666664</v>
      </c>
      <c r="S37" s="140">
        <f t="shared" si="11"/>
        <v>242</v>
      </c>
      <c r="T37" s="140"/>
      <c r="U37" s="140"/>
      <c r="V37" s="139">
        <f>SUM(V13+V21+V29)/3</f>
        <v>64.033333333333346</v>
      </c>
      <c r="W37" s="136">
        <v>1</v>
      </c>
      <c r="X37" s="140">
        <f t="shared" si="12"/>
        <v>46.666666666666671</v>
      </c>
    </row>
    <row r="38" spans="1:25" s="28" customFormat="1" x14ac:dyDescent="0.25">
      <c r="A38" s="143">
        <v>4</v>
      </c>
      <c r="B38" s="135" t="s">
        <v>113</v>
      </c>
      <c r="C38" s="493">
        <f>SUM(C14+C22+C30)/3</f>
        <v>6.830000000000001</v>
      </c>
      <c r="D38" s="136">
        <v>100</v>
      </c>
      <c r="E38" s="136">
        <v>10</v>
      </c>
      <c r="F38" s="142">
        <f t="shared" si="10"/>
        <v>7.666666666666667</v>
      </c>
      <c r="G38" s="491">
        <f t="shared" si="10"/>
        <v>9</v>
      </c>
      <c r="H38" s="140">
        <f t="shared" si="10"/>
        <v>99</v>
      </c>
      <c r="I38" s="141">
        <f t="shared" si="10"/>
        <v>197.66666666666666</v>
      </c>
      <c r="J38" s="140">
        <f t="shared" si="10"/>
        <v>761.1</v>
      </c>
      <c r="K38" s="136">
        <v>6</v>
      </c>
      <c r="L38" s="139">
        <f>SUM(L14+L22+L30)/3</f>
        <v>14.756666666666668</v>
      </c>
      <c r="M38" s="136">
        <v>8</v>
      </c>
      <c r="N38" s="139">
        <f>SUM(N14+N22+N30)/3</f>
        <v>44.01</v>
      </c>
      <c r="O38" s="136">
        <v>6</v>
      </c>
      <c r="P38" s="139">
        <f>SUM(P14+P22+P30)/3</f>
        <v>31.7</v>
      </c>
      <c r="Q38" s="136">
        <v>9</v>
      </c>
      <c r="R38" s="139">
        <f t="shared" si="11"/>
        <v>56.21</v>
      </c>
      <c r="S38" s="140">
        <f t="shared" si="11"/>
        <v>250.33333333333334</v>
      </c>
      <c r="T38" s="140"/>
      <c r="U38" s="140"/>
      <c r="V38" s="139">
        <f>SUM(V14+V22+V30)/3</f>
        <v>65.58</v>
      </c>
      <c r="W38" s="136">
        <v>2</v>
      </c>
      <c r="X38" s="140">
        <f t="shared" si="12"/>
        <v>48.666666666666671</v>
      </c>
    </row>
    <row r="39" spans="1:25" s="47" customFormat="1" x14ac:dyDescent="0.25">
      <c r="A39" s="158"/>
      <c r="B39" s="159" t="s">
        <v>136</v>
      </c>
      <c r="C39" s="494">
        <f>SUM(C35:C38)/4</f>
        <v>6.8683333333333332</v>
      </c>
      <c r="D39" s="161">
        <v>100</v>
      </c>
      <c r="E39" s="161">
        <v>10</v>
      </c>
      <c r="F39" s="489">
        <f t="shared" ref="F39:J39" si="13">SUM(F35:F38)/4</f>
        <v>7.666666666666667</v>
      </c>
      <c r="G39" s="489">
        <f t="shared" si="13"/>
        <v>9</v>
      </c>
      <c r="H39" s="162">
        <f t="shared" si="13"/>
        <v>90.75</v>
      </c>
      <c r="I39" s="162">
        <f t="shared" si="13"/>
        <v>199.33333333333331</v>
      </c>
      <c r="J39" s="162">
        <f t="shared" si="13"/>
        <v>767.99166666666667</v>
      </c>
      <c r="K39" s="161">
        <v>6</v>
      </c>
      <c r="L39" s="163">
        <f>SUM(L35:L38)/4</f>
        <v>14.692500000000003</v>
      </c>
      <c r="M39" s="161">
        <v>8</v>
      </c>
      <c r="N39" s="163">
        <f>SUM(N35:N38)/4</f>
        <v>41.439166666666665</v>
      </c>
      <c r="O39" s="161">
        <v>5</v>
      </c>
      <c r="P39" s="163">
        <f>SUM(P35:P38)/4</f>
        <v>31.794999999999998</v>
      </c>
      <c r="Q39" s="161">
        <v>9</v>
      </c>
      <c r="R39" s="163">
        <f>SUM(R35:R38)/4</f>
        <v>56.227499999999999</v>
      </c>
      <c r="S39" s="162">
        <f>SUM(S35:S38)/4</f>
        <v>260.33333333333331</v>
      </c>
      <c r="T39" s="162"/>
      <c r="U39" s="162"/>
      <c r="V39" s="163">
        <f>SUM(V35:V38)/4</f>
        <v>65.792500000000004</v>
      </c>
      <c r="W39" s="161">
        <v>3</v>
      </c>
      <c r="X39" s="162">
        <f t="shared" si="12"/>
        <v>48.666666666666671</v>
      </c>
    </row>
    <row r="40" spans="1:25" s="28" customFormat="1" x14ac:dyDescent="0.25">
      <c r="A40" s="99">
        <v>5</v>
      </c>
      <c r="B40" s="9" t="s">
        <v>657</v>
      </c>
      <c r="C40" s="495">
        <f>SUM(C16+C24+C32)/3</f>
        <v>7.8466666666666667</v>
      </c>
      <c r="D40" s="107">
        <f>C40*100/AVERAGE($C$35:$C38)</f>
        <v>114.24411550594516</v>
      </c>
      <c r="E40" s="11">
        <v>12</v>
      </c>
      <c r="F40" s="214">
        <f>SUM(F16+F24+F32)/3</f>
        <v>7.666666666666667</v>
      </c>
      <c r="G40" s="492">
        <f>SUM(G16+G24+G32)/3</f>
        <v>8.6666666666666661</v>
      </c>
      <c r="H40" s="107">
        <f>SUM(H16+H24+H32)/3</f>
        <v>93.666666666666671</v>
      </c>
      <c r="I40" s="112">
        <f>SUM(I16+I24+I32)/3</f>
        <v>200.66666666666666</v>
      </c>
      <c r="J40" s="107">
        <f>SUM(J16+J24+J32)/3</f>
        <v>761.16666666666663</v>
      </c>
      <c r="K40" s="17">
        <v>6</v>
      </c>
      <c r="L40" s="109">
        <f>SUM(L16+L24+L32)/3</f>
        <v>14.133333333333335</v>
      </c>
      <c r="M40" s="17">
        <v>8</v>
      </c>
      <c r="N40" s="109">
        <f>SUM(N16+N24+N32)/3</f>
        <v>42.123333333333335</v>
      </c>
      <c r="O40" s="17">
        <v>5</v>
      </c>
      <c r="P40" s="109">
        <f>SUM(P16+P24+P32)/3</f>
        <v>30.196666666666662</v>
      </c>
      <c r="Q40" s="17">
        <v>9</v>
      </c>
      <c r="R40" s="109">
        <f>SUM(R16+R24+R32)/3</f>
        <v>52.363333333333337</v>
      </c>
      <c r="S40" s="107">
        <f>SUM(S16+S24+S32)/3</f>
        <v>304.33333333333331</v>
      </c>
      <c r="T40" s="16"/>
      <c r="U40" s="16"/>
      <c r="V40" s="109">
        <f>SUM(V16+V24+V32)/3</f>
        <v>66.256666666666661</v>
      </c>
      <c r="W40" s="11">
        <v>3</v>
      </c>
      <c r="X40" s="12">
        <f t="shared" si="12"/>
        <v>50.666666666666671</v>
      </c>
    </row>
    <row r="43" spans="1:25" x14ac:dyDescent="0.25">
      <c r="B43" s="524" t="s">
        <v>62</v>
      </c>
      <c r="C43" s="524"/>
      <c r="D43" s="524"/>
      <c r="E43" s="524"/>
      <c r="F43" s="524"/>
      <c r="G43" s="524"/>
      <c r="H43" s="524"/>
      <c r="T43"/>
      <c r="U43"/>
    </row>
    <row r="44" spans="1:25" x14ac:dyDescent="0.25">
      <c r="B44" s="71" t="s">
        <v>327</v>
      </c>
      <c r="C44" s="525" t="s">
        <v>79</v>
      </c>
      <c r="D44" s="526"/>
      <c r="E44" s="525" t="s">
        <v>63</v>
      </c>
      <c r="F44" s="526"/>
      <c r="G44" s="527" t="s">
        <v>80</v>
      </c>
      <c r="H44" s="526"/>
      <c r="T44"/>
      <c r="U44"/>
    </row>
    <row r="45" spans="1:25" x14ac:dyDescent="0.25">
      <c r="B45" s="72" t="s">
        <v>64</v>
      </c>
      <c r="C45" s="528"/>
      <c r="D45" s="529"/>
      <c r="E45" s="529"/>
      <c r="F45" s="529"/>
      <c r="G45" s="529"/>
      <c r="H45" s="530"/>
      <c r="T45"/>
      <c r="U45"/>
    </row>
    <row r="46" spans="1:25" x14ac:dyDescent="0.25">
      <c r="B46" s="72" t="s">
        <v>95</v>
      </c>
      <c r="C46" s="534" t="s">
        <v>422</v>
      </c>
      <c r="D46" s="534"/>
      <c r="E46" s="534" t="s">
        <v>220</v>
      </c>
      <c r="F46" s="534"/>
      <c r="G46" s="533" t="s">
        <v>365</v>
      </c>
      <c r="H46" s="532"/>
      <c r="T46"/>
      <c r="U46"/>
    </row>
    <row r="47" spans="1:25" x14ac:dyDescent="0.25">
      <c r="B47" s="72" t="s">
        <v>65</v>
      </c>
      <c r="C47" s="525">
        <v>2.5</v>
      </c>
      <c r="D47" s="526"/>
      <c r="E47" s="542">
        <v>2.2999999999999998</v>
      </c>
      <c r="F47" s="543"/>
      <c r="G47" s="542">
        <v>2.2000000000000002</v>
      </c>
      <c r="H47" s="543"/>
      <c r="T47"/>
      <c r="U47"/>
    </row>
    <row r="48" spans="1:25" x14ac:dyDescent="0.25">
      <c r="B48" s="72" t="s">
        <v>66</v>
      </c>
      <c r="C48" s="525">
        <v>6.9</v>
      </c>
      <c r="D48" s="526"/>
      <c r="E48" s="545">
        <v>5.5</v>
      </c>
      <c r="F48" s="546"/>
      <c r="G48" s="542">
        <v>5.6</v>
      </c>
      <c r="H48" s="543"/>
      <c r="T48"/>
      <c r="U48"/>
    </row>
    <row r="49" spans="2:21" x14ac:dyDescent="0.25">
      <c r="B49" s="72" t="s">
        <v>67</v>
      </c>
      <c r="C49" s="525">
        <v>110</v>
      </c>
      <c r="D49" s="526"/>
      <c r="E49" s="542">
        <v>57</v>
      </c>
      <c r="F49" s="543"/>
      <c r="G49" s="542">
        <v>71</v>
      </c>
      <c r="H49" s="543"/>
      <c r="T49"/>
      <c r="U49"/>
    </row>
    <row r="50" spans="2:21" x14ac:dyDescent="0.25">
      <c r="B50" s="72" t="s">
        <v>68</v>
      </c>
      <c r="C50" s="525">
        <v>159</v>
      </c>
      <c r="D50" s="526"/>
      <c r="E50" s="542">
        <v>60</v>
      </c>
      <c r="F50" s="543"/>
      <c r="G50" s="542">
        <v>122</v>
      </c>
      <c r="H50" s="543"/>
      <c r="T50"/>
      <c r="U50"/>
    </row>
    <row r="51" spans="2:21" x14ac:dyDescent="0.25">
      <c r="B51" s="72" t="s">
        <v>77</v>
      </c>
      <c r="C51" s="525" t="s">
        <v>103</v>
      </c>
      <c r="D51" s="527"/>
      <c r="E51" s="533" t="s">
        <v>401</v>
      </c>
      <c r="F51" s="532"/>
      <c r="G51" s="531" t="s">
        <v>103</v>
      </c>
      <c r="H51" s="532"/>
      <c r="T51"/>
      <c r="U51"/>
    </row>
    <row r="52" spans="2:21" x14ac:dyDescent="0.25">
      <c r="B52" s="72" t="s">
        <v>84</v>
      </c>
      <c r="C52" s="544" t="s">
        <v>85</v>
      </c>
      <c r="D52" s="540"/>
      <c r="E52" s="533" t="s">
        <v>118</v>
      </c>
      <c r="F52" s="532"/>
      <c r="G52" s="533" t="s">
        <v>118</v>
      </c>
      <c r="H52" s="532"/>
      <c r="T52"/>
      <c r="U52"/>
    </row>
    <row r="53" spans="2:21" s="173" customFormat="1" x14ac:dyDescent="0.25">
      <c r="B53" s="72" t="s">
        <v>155</v>
      </c>
      <c r="C53" s="539" t="s">
        <v>162</v>
      </c>
      <c r="D53" s="540"/>
      <c r="E53" s="540"/>
      <c r="F53" s="540"/>
      <c r="G53" s="540"/>
      <c r="H53" s="541"/>
    </row>
    <row r="54" spans="2:21" x14ac:dyDescent="0.25">
      <c r="B54" s="72" t="s">
        <v>69</v>
      </c>
      <c r="C54" s="534" t="s">
        <v>333</v>
      </c>
      <c r="D54" s="534"/>
      <c r="E54" s="535" t="s">
        <v>425</v>
      </c>
      <c r="F54" s="535"/>
      <c r="G54" s="535" t="s">
        <v>437</v>
      </c>
      <c r="H54" s="535"/>
      <c r="T54"/>
      <c r="U54"/>
    </row>
    <row r="55" spans="2:21" x14ac:dyDescent="0.25">
      <c r="B55" s="71" t="s">
        <v>86</v>
      </c>
      <c r="C55" s="527" t="s">
        <v>423</v>
      </c>
      <c r="D55" s="526"/>
      <c r="E55" s="536" t="s">
        <v>350</v>
      </c>
      <c r="F55" s="535"/>
      <c r="G55" s="535" t="s">
        <v>415</v>
      </c>
      <c r="H55" s="535"/>
      <c r="T55"/>
      <c r="U55"/>
    </row>
    <row r="56" spans="2:21" x14ac:dyDescent="0.25">
      <c r="B56" s="71" t="s">
        <v>87</v>
      </c>
      <c r="C56" s="527" t="s">
        <v>416</v>
      </c>
      <c r="D56" s="526"/>
      <c r="E56" s="535" t="s">
        <v>351</v>
      </c>
      <c r="F56" s="535"/>
      <c r="G56" s="535" t="s">
        <v>416</v>
      </c>
      <c r="H56" s="535"/>
      <c r="T56"/>
      <c r="U56"/>
    </row>
    <row r="57" spans="2:21" x14ac:dyDescent="0.25">
      <c r="B57" s="71" t="s">
        <v>70</v>
      </c>
      <c r="C57" s="527" t="s">
        <v>385</v>
      </c>
      <c r="D57" s="526"/>
      <c r="E57" s="535" t="s">
        <v>426</v>
      </c>
      <c r="F57" s="535"/>
      <c r="G57" s="535" t="s">
        <v>388</v>
      </c>
      <c r="H57" s="535"/>
      <c r="T57"/>
      <c r="U57"/>
    </row>
    <row r="58" spans="2:21" x14ac:dyDescent="0.25">
      <c r="B58" s="72" t="s">
        <v>71</v>
      </c>
      <c r="C58" s="537"/>
      <c r="D58" s="537"/>
      <c r="E58" s="537"/>
      <c r="F58" s="537"/>
      <c r="G58" s="537"/>
      <c r="H58" s="537"/>
      <c r="T58"/>
      <c r="U58"/>
    </row>
    <row r="59" spans="2:21" x14ac:dyDescent="0.25">
      <c r="B59" s="72" t="s">
        <v>72</v>
      </c>
      <c r="C59" s="239" t="s">
        <v>333</v>
      </c>
      <c r="D59" s="258" t="s">
        <v>221</v>
      </c>
      <c r="E59" s="124" t="s">
        <v>391</v>
      </c>
      <c r="F59" s="97" t="s">
        <v>427</v>
      </c>
      <c r="G59" s="241" t="s">
        <v>437</v>
      </c>
      <c r="H59" s="259" t="s">
        <v>367</v>
      </c>
      <c r="T59"/>
      <c r="U59"/>
    </row>
    <row r="60" spans="2:21" x14ac:dyDescent="0.25">
      <c r="B60" s="72" t="s">
        <v>82</v>
      </c>
      <c r="C60" s="269" t="s">
        <v>366</v>
      </c>
      <c r="D60" s="259" t="s">
        <v>524</v>
      </c>
      <c r="E60" s="124" t="s">
        <v>358</v>
      </c>
      <c r="F60" s="201" t="s">
        <v>359</v>
      </c>
      <c r="G60" s="269" t="s">
        <v>366</v>
      </c>
      <c r="H60" s="259" t="s">
        <v>524</v>
      </c>
      <c r="T60"/>
      <c r="U60"/>
    </row>
    <row r="61" spans="2:21" s="47" customFormat="1" x14ac:dyDescent="0.25">
      <c r="B61" s="72" t="s">
        <v>82</v>
      </c>
      <c r="C61" s="270" t="s">
        <v>530</v>
      </c>
      <c r="D61" s="259" t="s">
        <v>525</v>
      </c>
      <c r="E61" s="124" t="s">
        <v>360</v>
      </c>
      <c r="F61" s="201" t="s">
        <v>428</v>
      </c>
      <c r="G61" s="270" t="s">
        <v>360</v>
      </c>
      <c r="H61" s="259" t="s">
        <v>525</v>
      </c>
    </row>
    <row r="62" spans="2:21" x14ac:dyDescent="0.25">
      <c r="B62" s="72" t="s">
        <v>82</v>
      </c>
      <c r="C62" s="241" t="s">
        <v>449</v>
      </c>
      <c r="D62" s="259" t="s">
        <v>529</v>
      </c>
      <c r="E62" s="124" t="s">
        <v>429</v>
      </c>
      <c r="F62" s="201" t="s">
        <v>430</v>
      </c>
      <c r="G62" s="241" t="s">
        <v>528</v>
      </c>
      <c r="H62" s="259" t="s">
        <v>529</v>
      </c>
      <c r="T62"/>
      <c r="U62"/>
    </row>
    <row r="63" spans="2:21" x14ac:dyDescent="0.25">
      <c r="B63" s="72"/>
      <c r="C63" s="72"/>
      <c r="D63" s="80"/>
      <c r="E63" s="124"/>
      <c r="F63" s="97"/>
      <c r="G63" s="117"/>
      <c r="H63" s="117"/>
      <c r="T63"/>
      <c r="U63"/>
    </row>
    <row r="64" spans="2:21" x14ac:dyDescent="0.25">
      <c r="B64" s="72" t="s">
        <v>73</v>
      </c>
      <c r="C64" s="534"/>
      <c r="D64" s="534"/>
      <c r="E64" s="534"/>
      <c r="F64" s="534"/>
      <c r="G64" s="534"/>
      <c r="H64" s="534"/>
      <c r="T64"/>
      <c r="U64"/>
    </row>
    <row r="65" spans="2:21" x14ac:dyDescent="0.25">
      <c r="B65" s="72" t="s">
        <v>74</v>
      </c>
      <c r="C65" s="239" t="s">
        <v>442</v>
      </c>
      <c r="D65" s="239" t="s">
        <v>531</v>
      </c>
      <c r="E65" s="124"/>
      <c r="F65" s="124"/>
      <c r="G65" s="241" t="s">
        <v>410</v>
      </c>
      <c r="H65" s="241" t="s">
        <v>526</v>
      </c>
      <c r="T65"/>
      <c r="U65"/>
    </row>
    <row r="66" spans="2:21" x14ac:dyDescent="0.25">
      <c r="B66" s="74"/>
      <c r="C66" s="239"/>
      <c r="D66" s="239"/>
      <c r="E66" s="124"/>
      <c r="F66" s="124"/>
      <c r="G66" s="241"/>
      <c r="H66" s="241"/>
      <c r="T66"/>
      <c r="U66"/>
    </row>
    <row r="67" spans="2:21" s="47" customFormat="1" x14ac:dyDescent="0.25">
      <c r="B67" s="74"/>
      <c r="C67" s="239"/>
      <c r="D67" s="239"/>
      <c r="E67" s="124"/>
      <c r="F67" s="124"/>
      <c r="G67" s="241"/>
      <c r="H67" s="241"/>
    </row>
    <row r="68" spans="2:21" x14ac:dyDescent="0.25">
      <c r="B68" s="74"/>
      <c r="C68" s="239"/>
      <c r="D68" s="239"/>
      <c r="E68" s="124"/>
      <c r="F68" s="124"/>
      <c r="G68" s="241"/>
      <c r="H68" s="241"/>
      <c r="T68"/>
      <c r="U68"/>
    </row>
    <row r="69" spans="2:21" x14ac:dyDescent="0.25">
      <c r="B69" s="72" t="s">
        <v>96</v>
      </c>
      <c r="C69" s="241" t="s">
        <v>406</v>
      </c>
      <c r="D69" s="239" t="s">
        <v>104</v>
      </c>
      <c r="E69" s="124" t="s">
        <v>331</v>
      </c>
      <c r="F69" s="124" t="s">
        <v>431</v>
      </c>
      <c r="G69" s="241" t="s">
        <v>527</v>
      </c>
      <c r="H69" s="241" t="s">
        <v>104</v>
      </c>
      <c r="T69"/>
      <c r="U69"/>
    </row>
    <row r="70" spans="2:21" x14ac:dyDescent="0.25">
      <c r="B70" s="72"/>
      <c r="C70" s="241" t="s">
        <v>532</v>
      </c>
      <c r="D70" s="239" t="s">
        <v>142</v>
      </c>
      <c r="E70" s="124"/>
      <c r="F70" s="124"/>
      <c r="G70" s="241" t="s">
        <v>432</v>
      </c>
      <c r="H70" s="241" t="s">
        <v>142</v>
      </c>
      <c r="T70"/>
      <c r="U70"/>
    </row>
    <row r="71" spans="2:21" x14ac:dyDescent="0.25">
      <c r="B71" s="72"/>
      <c r="C71" s="239"/>
      <c r="D71" s="239"/>
      <c r="E71" s="124"/>
      <c r="F71" s="124"/>
      <c r="G71" s="117"/>
      <c r="H71" s="117"/>
      <c r="T71"/>
      <c r="U71"/>
    </row>
    <row r="72" spans="2:21" x14ac:dyDescent="0.25">
      <c r="B72" s="72" t="s">
        <v>75</v>
      </c>
      <c r="C72" s="239"/>
      <c r="D72" s="239"/>
      <c r="E72" s="124"/>
      <c r="F72" s="124"/>
      <c r="G72" s="117"/>
      <c r="H72" s="117"/>
      <c r="T72"/>
      <c r="U72"/>
    </row>
    <row r="73" spans="2:21" x14ac:dyDescent="0.25">
      <c r="B73" s="72"/>
      <c r="C73" s="239"/>
      <c r="D73" s="239"/>
      <c r="E73" s="124"/>
      <c r="F73" s="124"/>
      <c r="G73" s="117"/>
      <c r="H73" s="117"/>
      <c r="T73"/>
      <c r="U73"/>
    </row>
    <row r="74" spans="2:21" x14ac:dyDescent="0.25">
      <c r="B74" s="72" t="s">
        <v>78</v>
      </c>
      <c r="C74" s="241" t="s">
        <v>533</v>
      </c>
      <c r="D74" s="241" t="s">
        <v>215</v>
      </c>
      <c r="E74" s="124" t="s">
        <v>361</v>
      </c>
      <c r="F74" s="124" t="s">
        <v>215</v>
      </c>
      <c r="G74" s="241" t="s">
        <v>344</v>
      </c>
      <c r="H74" s="241" t="s">
        <v>215</v>
      </c>
      <c r="T74"/>
      <c r="U74"/>
    </row>
    <row r="75" spans="2:21" x14ac:dyDescent="0.25">
      <c r="B75" s="72"/>
      <c r="C75" s="272"/>
      <c r="D75" s="272" t="s">
        <v>216</v>
      </c>
      <c r="E75" s="132"/>
      <c r="F75" s="132" t="s">
        <v>216</v>
      </c>
      <c r="G75" s="272"/>
      <c r="H75" s="272" t="s">
        <v>216</v>
      </c>
      <c r="T75"/>
      <c r="U75"/>
    </row>
    <row r="76" spans="2:21" s="47" customFormat="1" x14ac:dyDescent="0.25">
      <c r="B76" s="72"/>
      <c r="C76" s="241" t="s">
        <v>432</v>
      </c>
      <c r="D76" s="241" t="s">
        <v>217</v>
      </c>
      <c r="E76" s="124" t="s">
        <v>432</v>
      </c>
      <c r="F76" s="124" t="s">
        <v>217</v>
      </c>
      <c r="G76" s="241" t="s">
        <v>336</v>
      </c>
      <c r="H76" s="241" t="s">
        <v>217</v>
      </c>
    </row>
    <row r="77" spans="2:21" s="47" customFormat="1" x14ac:dyDescent="0.25">
      <c r="B77" s="72"/>
      <c r="C77" s="117"/>
      <c r="D77" s="241" t="s">
        <v>218</v>
      </c>
      <c r="E77" s="117"/>
      <c r="F77" s="134" t="s">
        <v>218</v>
      </c>
      <c r="G77" s="117"/>
      <c r="H77" s="241" t="s">
        <v>218</v>
      </c>
    </row>
    <row r="78" spans="2:21" x14ac:dyDescent="0.25">
      <c r="B78" s="72" t="s">
        <v>88</v>
      </c>
      <c r="C78" s="239" t="s">
        <v>406</v>
      </c>
      <c r="D78" s="239" t="s">
        <v>105</v>
      </c>
      <c r="E78" s="124" t="s">
        <v>331</v>
      </c>
      <c r="F78" s="124" t="s">
        <v>433</v>
      </c>
      <c r="G78" s="241"/>
      <c r="H78" s="272"/>
      <c r="T78"/>
      <c r="U78"/>
    </row>
    <row r="79" spans="2:21" x14ac:dyDescent="0.25">
      <c r="B79" s="72"/>
      <c r="C79" s="239"/>
      <c r="D79" s="239" t="s">
        <v>222</v>
      </c>
      <c r="E79" s="124"/>
      <c r="F79" s="124"/>
      <c r="G79" s="241" t="s">
        <v>527</v>
      </c>
      <c r="H79" s="241" t="s">
        <v>125</v>
      </c>
      <c r="T79"/>
      <c r="U79"/>
    </row>
    <row r="80" spans="2:21" s="173" customFormat="1" x14ac:dyDescent="0.25">
      <c r="B80" s="72"/>
      <c r="C80" s="239"/>
      <c r="D80" s="239" t="s">
        <v>143</v>
      </c>
      <c r="E80" s="124"/>
      <c r="F80" s="124"/>
      <c r="G80" s="124"/>
      <c r="H80" s="124"/>
    </row>
    <row r="81" spans="2:21" x14ac:dyDescent="0.25">
      <c r="B81" s="74"/>
      <c r="C81" s="72"/>
      <c r="D81" s="72"/>
      <c r="E81" s="124"/>
      <c r="F81" s="124"/>
      <c r="G81" s="124"/>
      <c r="H81" s="124"/>
      <c r="T81"/>
      <c r="U81"/>
    </row>
  </sheetData>
  <mergeCells count="50">
    <mergeCell ref="C64:H64"/>
    <mergeCell ref="E54:F54"/>
    <mergeCell ref="G54:H54"/>
    <mergeCell ref="E55:F55"/>
    <mergeCell ref="G55:H55"/>
    <mergeCell ref="C54:D54"/>
    <mergeCell ref="C55:D55"/>
    <mergeCell ref="C56:D56"/>
    <mergeCell ref="E56:F56"/>
    <mergeCell ref="G56:H56"/>
    <mergeCell ref="C57:D57"/>
    <mergeCell ref="E57:F57"/>
    <mergeCell ref="G57:H57"/>
    <mergeCell ref="C58:H58"/>
    <mergeCell ref="C50:D50"/>
    <mergeCell ref="E50:F50"/>
    <mergeCell ref="G50:H50"/>
    <mergeCell ref="C52:D52"/>
    <mergeCell ref="C48:D48"/>
    <mergeCell ref="E48:F48"/>
    <mergeCell ref="G48:H48"/>
    <mergeCell ref="C49:D49"/>
    <mergeCell ref="E49:F49"/>
    <mergeCell ref="G49:H49"/>
    <mergeCell ref="C51:D51"/>
    <mergeCell ref="E51:F51"/>
    <mergeCell ref="G51:H51"/>
    <mergeCell ref="E52:F52"/>
    <mergeCell ref="G52:H52"/>
    <mergeCell ref="E46:F46"/>
    <mergeCell ref="G46:H46"/>
    <mergeCell ref="C47:D47"/>
    <mergeCell ref="E47:F47"/>
    <mergeCell ref="G47:H47"/>
    <mergeCell ref="C53:H53"/>
    <mergeCell ref="P7:Q7"/>
    <mergeCell ref="V7:W7"/>
    <mergeCell ref="X7:X8"/>
    <mergeCell ref="A7:A8"/>
    <mergeCell ref="B7:B8"/>
    <mergeCell ref="C7:E7"/>
    <mergeCell ref="J7:K7"/>
    <mergeCell ref="L7:M7"/>
    <mergeCell ref="N7:O7"/>
    <mergeCell ref="B43:H43"/>
    <mergeCell ref="C44:D44"/>
    <mergeCell ref="E44:F44"/>
    <mergeCell ref="G44:H44"/>
    <mergeCell ref="C45:H45"/>
    <mergeCell ref="C46:D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247"/>
  <sheetViews>
    <sheetView zoomScaleNormal="100" workbookViewId="0">
      <selection activeCell="G59" sqref="G59"/>
    </sheetView>
  </sheetViews>
  <sheetFormatPr defaultRowHeight="15" x14ac:dyDescent="0.25"/>
  <cols>
    <col min="1" max="1" width="4" customWidth="1"/>
    <col min="2" max="2" width="27.140625" customWidth="1"/>
    <col min="3" max="3" width="13.7109375" customWidth="1"/>
    <col min="4" max="4" width="24.7109375" customWidth="1"/>
    <col min="5" max="5" width="12.28515625" customWidth="1"/>
    <col min="6" max="6" width="23.7109375" customWidth="1"/>
    <col min="7" max="7" width="23.7109375" style="47" customWidth="1"/>
    <col min="8" max="8" width="13.7109375" customWidth="1"/>
    <col min="9" max="9" width="23.140625" customWidth="1"/>
    <col min="10" max="10" width="14.28515625" customWidth="1"/>
    <col min="11" max="11" width="16.140625" customWidth="1"/>
  </cols>
  <sheetData>
    <row r="2" spans="1:17" x14ac:dyDescent="0.25">
      <c r="B2" s="2" t="s">
        <v>310</v>
      </c>
    </row>
    <row r="3" spans="1:17" x14ac:dyDescent="0.25">
      <c r="B3" s="1" t="s">
        <v>311</v>
      </c>
    </row>
    <row r="5" spans="1:17" ht="15.75" x14ac:dyDescent="0.25">
      <c r="A5" s="30" t="s">
        <v>38</v>
      </c>
    </row>
    <row r="7" spans="1:17" ht="140.25" x14ac:dyDescent="0.25">
      <c r="A7" s="523" t="s">
        <v>0</v>
      </c>
      <c r="B7" s="523" t="s">
        <v>1</v>
      </c>
      <c r="C7" s="523" t="s">
        <v>39</v>
      </c>
      <c r="D7" s="523"/>
      <c r="E7" s="523"/>
      <c r="F7" s="32" t="s">
        <v>3</v>
      </c>
      <c r="G7" s="87" t="s">
        <v>134</v>
      </c>
      <c r="H7" s="32" t="s">
        <v>4</v>
      </c>
      <c r="I7" s="32" t="s">
        <v>25</v>
      </c>
      <c r="J7" s="32" t="s">
        <v>6</v>
      </c>
      <c r="K7" s="32" t="s">
        <v>40</v>
      </c>
      <c r="L7" s="548" t="s">
        <v>41</v>
      </c>
      <c r="M7" s="548"/>
      <c r="N7" s="548"/>
      <c r="O7" s="32" t="s">
        <v>42</v>
      </c>
      <c r="P7" s="35" t="s">
        <v>7</v>
      </c>
      <c r="Q7" s="547" t="s">
        <v>12</v>
      </c>
    </row>
    <row r="8" spans="1:17" ht="76.5" x14ac:dyDescent="0.25">
      <c r="A8" s="523"/>
      <c r="B8" s="523"/>
      <c r="C8" s="32" t="s">
        <v>13</v>
      </c>
      <c r="D8" s="32" t="s">
        <v>14</v>
      </c>
      <c r="E8" s="32" t="s">
        <v>15</v>
      </c>
      <c r="F8" s="32" t="s">
        <v>16</v>
      </c>
      <c r="G8" s="87" t="s">
        <v>20</v>
      </c>
      <c r="H8" s="32" t="s">
        <v>15</v>
      </c>
      <c r="I8" s="32" t="s">
        <v>17</v>
      </c>
      <c r="J8" s="32" t="s">
        <v>18</v>
      </c>
      <c r="K8" s="32" t="s">
        <v>20</v>
      </c>
      <c r="L8" s="32" t="s">
        <v>43</v>
      </c>
      <c r="M8" s="33" t="s">
        <v>14</v>
      </c>
      <c r="N8" s="33" t="s">
        <v>15</v>
      </c>
      <c r="O8" s="33" t="s">
        <v>21</v>
      </c>
      <c r="P8" s="32" t="s">
        <v>19</v>
      </c>
      <c r="Q8" s="547"/>
    </row>
    <row r="9" spans="1:17" s="28" customFormat="1" x14ac:dyDescent="0.25">
      <c r="A9" s="31"/>
      <c r="B9" s="31"/>
      <c r="C9" s="31"/>
      <c r="D9" s="31"/>
      <c r="E9" s="31"/>
      <c r="F9" s="31"/>
      <c r="G9" s="60"/>
      <c r="H9" s="31"/>
      <c r="I9" s="31"/>
      <c r="J9" s="31"/>
      <c r="K9" s="31"/>
      <c r="L9" s="31"/>
      <c r="M9" s="34"/>
      <c r="N9" s="34"/>
      <c r="O9" s="34"/>
      <c r="P9" s="31"/>
      <c r="Q9" s="8"/>
    </row>
    <row r="10" spans="1:17" x14ac:dyDescent="0.25">
      <c r="A10" s="23" t="s">
        <v>61</v>
      </c>
    </row>
    <row r="11" spans="1:17" s="43" customFormat="1" ht="12.75" x14ac:dyDescent="0.2">
      <c r="A11" s="143">
        <v>1</v>
      </c>
      <c r="B11" s="143" t="s">
        <v>145</v>
      </c>
      <c r="C11" s="138">
        <v>2.42</v>
      </c>
      <c r="D11" s="136">
        <v>100</v>
      </c>
      <c r="E11" s="136">
        <v>10</v>
      </c>
      <c r="F11" s="140">
        <v>9</v>
      </c>
      <c r="G11" s="140">
        <v>98</v>
      </c>
      <c r="H11" s="136">
        <v>9</v>
      </c>
      <c r="I11" s="140">
        <v>161</v>
      </c>
      <c r="J11" s="147">
        <v>189</v>
      </c>
      <c r="K11" s="139">
        <v>45.5</v>
      </c>
      <c r="L11" s="138">
        <f>(((C11*92)/100)*K11)/100</f>
        <v>1.013012</v>
      </c>
      <c r="M11" s="136">
        <v>100</v>
      </c>
      <c r="N11" s="136">
        <v>5</v>
      </c>
      <c r="O11" s="148">
        <v>4.5999999999999996</v>
      </c>
      <c r="P11" s="140">
        <v>694</v>
      </c>
      <c r="Q11" s="149">
        <f>E11+F11+N11</f>
        <v>24</v>
      </c>
    </row>
    <row r="12" spans="1:17" s="43" customFormat="1" ht="12.75" x14ac:dyDescent="0.2">
      <c r="A12" s="143">
        <v>2</v>
      </c>
      <c r="B12" s="150" t="s">
        <v>168</v>
      </c>
      <c r="C12" s="138">
        <v>2.44</v>
      </c>
      <c r="D12" s="140">
        <v>100</v>
      </c>
      <c r="E12" s="136">
        <v>10</v>
      </c>
      <c r="F12" s="136">
        <v>8</v>
      </c>
      <c r="G12" s="140">
        <v>82</v>
      </c>
      <c r="H12" s="136">
        <v>8</v>
      </c>
      <c r="I12" s="136">
        <v>165</v>
      </c>
      <c r="J12" s="147">
        <v>189</v>
      </c>
      <c r="K12" s="151">
        <v>46.06</v>
      </c>
      <c r="L12" s="138">
        <f>(((C12*92)/100)*K12)/100</f>
        <v>1.0339548799999998</v>
      </c>
      <c r="M12" s="140">
        <v>100</v>
      </c>
      <c r="N12" s="136">
        <v>5</v>
      </c>
      <c r="O12" s="148">
        <v>4.5</v>
      </c>
      <c r="P12" s="225">
        <v>700</v>
      </c>
      <c r="Q12" s="149">
        <f t="shared" ref="Q12:Q55" si="0">E12+F12+N12</f>
        <v>23</v>
      </c>
    </row>
    <row r="13" spans="1:17" s="43" customFormat="1" ht="12.75" x14ac:dyDescent="0.2">
      <c r="A13" s="143"/>
      <c r="B13" s="150" t="s">
        <v>136</v>
      </c>
      <c r="C13" s="138">
        <f>SUM(C11:C12)/2</f>
        <v>2.4299999999999997</v>
      </c>
      <c r="D13" s="140">
        <v>100</v>
      </c>
      <c r="E13" s="136">
        <v>10</v>
      </c>
      <c r="F13" s="140">
        <v>8</v>
      </c>
      <c r="G13" s="140">
        <f t="shared" ref="G13:L13" si="1">SUM(G11:G12)/2</f>
        <v>90</v>
      </c>
      <c r="H13" s="140">
        <f t="shared" si="1"/>
        <v>8.5</v>
      </c>
      <c r="I13" s="140">
        <f t="shared" si="1"/>
        <v>163</v>
      </c>
      <c r="J13" s="140">
        <f t="shared" si="1"/>
        <v>189</v>
      </c>
      <c r="K13" s="231">
        <f t="shared" si="1"/>
        <v>45.78</v>
      </c>
      <c r="L13" s="138">
        <f t="shared" si="1"/>
        <v>1.0234834399999999</v>
      </c>
      <c r="M13" s="140">
        <v>100</v>
      </c>
      <c r="N13" s="136">
        <v>5</v>
      </c>
      <c r="O13" s="140">
        <f>SUM(O11:O12)/2</f>
        <v>4.55</v>
      </c>
      <c r="P13" s="140">
        <f>SUM(P11:P12)/2</f>
        <v>697</v>
      </c>
      <c r="Q13" s="149">
        <f t="shared" si="0"/>
        <v>23</v>
      </c>
    </row>
    <row r="14" spans="1:17" s="43" customFormat="1" ht="12.75" x14ac:dyDescent="0.2">
      <c r="A14" s="24">
        <v>3</v>
      </c>
      <c r="B14" s="90" t="s">
        <v>312</v>
      </c>
      <c r="C14" s="13">
        <v>3.26</v>
      </c>
      <c r="D14" s="12">
        <f>(C14*$D$13)/$C$13</f>
        <v>134.15637860082307</v>
      </c>
      <c r="E14" s="11">
        <v>16</v>
      </c>
      <c r="F14" s="108">
        <v>9</v>
      </c>
      <c r="G14" s="108">
        <v>100</v>
      </c>
      <c r="H14" s="11">
        <v>9</v>
      </c>
      <c r="I14" s="11">
        <v>169</v>
      </c>
      <c r="J14" s="93">
        <v>192</v>
      </c>
      <c r="K14" s="94">
        <v>45.59</v>
      </c>
      <c r="L14" s="106">
        <f>(((C14*92)/100)*K14)/100</f>
        <v>1.36733528</v>
      </c>
      <c r="M14" s="12">
        <f>(L14*M$13)/L$13</f>
        <v>133.5962289726935</v>
      </c>
      <c r="N14" s="11">
        <v>8</v>
      </c>
      <c r="O14" s="113">
        <v>4.63</v>
      </c>
      <c r="P14" s="226">
        <v>698.3</v>
      </c>
      <c r="Q14" s="95">
        <f t="shared" si="0"/>
        <v>33</v>
      </c>
    </row>
    <row r="15" spans="1:17" s="43" customFormat="1" ht="12.75" x14ac:dyDescent="0.2">
      <c r="A15" s="24">
        <v>4</v>
      </c>
      <c r="B15" s="90" t="s">
        <v>313</v>
      </c>
      <c r="C15" s="13">
        <v>2.74</v>
      </c>
      <c r="D15" s="104">
        <f t="shared" ref="D15:D55" si="2">(C15*$D$13)/$C$13</f>
        <v>112.75720164609055</v>
      </c>
      <c r="E15" s="11">
        <v>12</v>
      </c>
      <c r="F15" s="170">
        <v>8</v>
      </c>
      <c r="G15" s="170">
        <v>81</v>
      </c>
      <c r="H15" s="11">
        <v>9</v>
      </c>
      <c r="I15" s="11">
        <v>166</v>
      </c>
      <c r="J15" s="93">
        <v>192</v>
      </c>
      <c r="K15" s="94">
        <v>44.69</v>
      </c>
      <c r="L15" s="106">
        <f t="shared" ref="L15:L55" si="3">(((C15*92)/100)*K15)/100</f>
        <v>1.1265455199999999</v>
      </c>
      <c r="M15" s="104">
        <f t="shared" ref="M15:M55" si="4">(L15*M$13)/L$13</f>
        <v>110.06973595977283</v>
      </c>
      <c r="N15" s="11">
        <v>6</v>
      </c>
      <c r="O15" s="113">
        <v>4.75</v>
      </c>
      <c r="P15" s="226">
        <v>699.6</v>
      </c>
      <c r="Q15" s="95">
        <f t="shared" si="0"/>
        <v>26</v>
      </c>
    </row>
    <row r="16" spans="1:17" s="43" customFormat="1" ht="12.75" x14ac:dyDescent="0.2">
      <c r="A16" s="24">
        <v>5</v>
      </c>
      <c r="B16" s="90" t="s">
        <v>314</v>
      </c>
      <c r="C16" s="13">
        <v>2.86</v>
      </c>
      <c r="D16" s="104">
        <f t="shared" si="2"/>
        <v>117.69547325102882</v>
      </c>
      <c r="E16" s="11">
        <v>14</v>
      </c>
      <c r="F16" s="170">
        <v>9</v>
      </c>
      <c r="G16" s="170">
        <v>95</v>
      </c>
      <c r="H16" s="11">
        <v>9</v>
      </c>
      <c r="I16" s="11">
        <v>170</v>
      </c>
      <c r="J16" s="93">
        <v>192</v>
      </c>
      <c r="K16" s="94">
        <v>47.27</v>
      </c>
      <c r="L16" s="106">
        <f t="shared" si="3"/>
        <v>1.2437682400000001</v>
      </c>
      <c r="M16" s="104">
        <f t="shared" si="4"/>
        <v>121.52304486724282</v>
      </c>
      <c r="N16" s="11">
        <v>7</v>
      </c>
      <c r="O16" s="113">
        <v>4.5</v>
      </c>
      <c r="P16" s="226">
        <v>698.1</v>
      </c>
      <c r="Q16" s="95">
        <f t="shared" si="0"/>
        <v>30</v>
      </c>
    </row>
    <row r="17" spans="1:17" s="43" customFormat="1" ht="12.75" x14ac:dyDescent="0.2">
      <c r="A17" s="24">
        <v>6</v>
      </c>
      <c r="B17" s="90" t="s">
        <v>315</v>
      </c>
      <c r="C17" s="13">
        <v>3.28</v>
      </c>
      <c r="D17" s="104">
        <f t="shared" si="2"/>
        <v>134.97942386831278</v>
      </c>
      <c r="E17" s="11">
        <v>16</v>
      </c>
      <c r="F17" s="170">
        <v>9</v>
      </c>
      <c r="G17" s="170">
        <v>100</v>
      </c>
      <c r="H17" s="11">
        <v>9</v>
      </c>
      <c r="I17" s="11">
        <v>164</v>
      </c>
      <c r="J17" s="93">
        <v>190</v>
      </c>
      <c r="K17" s="94">
        <v>45.5</v>
      </c>
      <c r="L17" s="106">
        <f t="shared" si="3"/>
        <v>1.3730079999999998</v>
      </c>
      <c r="M17" s="104">
        <f t="shared" si="4"/>
        <v>134.15048513144481</v>
      </c>
      <c r="N17" s="11">
        <v>8</v>
      </c>
      <c r="O17" s="113">
        <v>4.2699999999999996</v>
      </c>
      <c r="P17" s="226">
        <v>699.4</v>
      </c>
      <c r="Q17" s="95">
        <f t="shared" si="0"/>
        <v>33</v>
      </c>
    </row>
    <row r="18" spans="1:17" s="43" customFormat="1" ht="12.75" x14ac:dyDescent="0.2">
      <c r="A18" s="24">
        <v>7</v>
      </c>
      <c r="B18" s="90" t="s">
        <v>231</v>
      </c>
      <c r="C18" s="13">
        <v>2.58</v>
      </c>
      <c r="D18" s="104">
        <f t="shared" si="2"/>
        <v>106.17283950617285</v>
      </c>
      <c r="E18" s="11">
        <v>12</v>
      </c>
      <c r="F18" s="170">
        <v>9</v>
      </c>
      <c r="G18" s="170">
        <v>95</v>
      </c>
      <c r="H18" s="11">
        <v>9</v>
      </c>
      <c r="I18" s="11">
        <v>171</v>
      </c>
      <c r="J18" s="93">
        <v>190</v>
      </c>
      <c r="K18" s="94">
        <v>46.65</v>
      </c>
      <c r="L18" s="106">
        <f t="shared" si="3"/>
        <v>1.1072844000000002</v>
      </c>
      <c r="M18" s="104">
        <f t="shared" si="4"/>
        <v>108.18781787031163</v>
      </c>
      <c r="N18" s="11">
        <v>6</v>
      </c>
      <c r="O18" s="113">
        <v>4.4000000000000004</v>
      </c>
      <c r="P18" s="226">
        <v>698.4</v>
      </c>
      <c r="Q18" s="95">
        <f t="shared" si="0"/>
        <v>27</v>
      </c>
    </row>
    <row r="19" spans="1:17" s="43" customFormat="1" ht="12.75" x14ac:dyDescent="0.2">
      <c r="A19" s="24">
        <v>8</v>
      </c>
      <c r="B19" s="90" t="s">
        <v>232</v>
      </c>
      <c r="C19" s="13">
        <v>2.16</v>
      </c>
      <c r="D19" s="104">
        <f t="shared" si="2"/>
        <v>88.8888888888889</v>
      </c>
      <c r="E19" s="11">
        <v>8</v>
      </c>
      <c r="F19" s="170">
        <v>7</v>
      </c>
      <c r="G19" s="170">
        <v>75</v>
      </c>
      <c r="H19" s="11">
        <v>9</v>
      </c>
      <c r="I19" s="11">
        <v>157</v>
      </c>
      <c r="J19" s="93">
        <v>192</v>
      </c>
      <c r="K19" s="94">
        <v>45.25</v>
      </c>
      <c r="L19" s="106">
        <f t="shared" si="3"/>
        <v>0.89920800000000012</v>
      </c>
      <c r="M19" s="104">
        <f t="shared" si="4"/>
        <v>87.857601291526535</v>
      </c>
      <c r="N19" s="11">
        <v>4</v>
      </c>
      <c r="O19" s="113">
        <v>4.53</v>
      </c>
      <c r="P19" s="226">
        <v>693.6</v>
      </c>
      <c r="Q19" s="95">
        <f t="shared" si="0"/>
        <v>19</v>
      </c>
    </row>
    <row r="20" spans="1:17" s="43" customFormat="1" ht="12.75" x14ac:dyDescent="0.2">
      <c r="A20" s="24">
        <v>9</v>
      </c>
      <c r="B20" s="90" t="s">
        <v>233</v>
      </c>
      <c r="C20" s="13">
        <v>2.29</v>
      </c>
      <c r="D20" s="104">
        <f t="shared" si="2"/>
        <v>94.238683127572031</v>
      </c>
      <c r="E20" s="11">
        <v>8</v>
      </c>
      <c r="F20" s="108">
        <v>9</v>
      </c>
      <c r="G20" s="108">
        <v>96</v>
      </c>
      <c r="H20" s="11">
        <v>9</v>
      </c>
      <c r="I20" s="11">
        <v>164</v>
      </c>
      <c r="J20" s="93">
        <v>192</v>
      </c>
      <c r="K20" s="94">
        <v>46.27</v>
      </c>
      <c r="L20" s="106">
        <f t="shared" si="3"/>
        <v>0.97481636000000027</v>
      </c>
      <c r="M20" s="104">
        <f t="shared" si="4"/>
        <v>95.244956772334319</v>
      </c>
      <c r="N20" s="11">
        <v>4</v>
      </c>
      <c r="O20" s="113">
        <v>4.12</v>
      </c>
      <c r="P20" s="226">
        <v>687.4</v>
      </c>
      <c r="Q20" s="95">
        <f t="shared" si="0"/>
        <v>21</v>
      </c>
    </row>
    <row r="21" spans="1:17" s="43" customFormat="1" ht="12.75" x14ac:dyDescent="0.2">
      <c r="A21" s="24">
        <v>10</v>
      </c>
      <c r="B21" s="90" t="s">
        <v>234</v>
      </c>
      <c r="C21" s="13">
        <v>2.0699999999999998</v>
      </c>
      <c r="D21" s="104">
        <f t="shared" si="2"/>
        <v>85.18518518518519</v>
      </c>
      <c r="E21" s="11">
        <v>6</v>
      </c>
      <c r="F21" s="170">
        <v>9</v>
      </c>
      <c r="G21" s="170">
        <v>92</v>
      </c>
      <c r="H21" s="11">
        <v>9</v>
      </c>
      <c r="I21" s="11">
        <v>163</v>
      </c>
      <c r="J21" s="93">
        <v>190</v>
      </c>
      <c r="K21" s="105">
        <v>46.94</v>
      </c>
      <c r="L21" s="106">
        <f t="shared" si="3"/>
        <v>0.89392535999999989</v>
      </c>
      <c r="M21" s="104">
        <f t="shared" si="4"/>
        <v>87.341458108985137</v>
      </c>
      <c r="N21" s="11">
        <v>4</v>
      </c>
      <c r="O21" s="113">
        <v>4.46</v>
      </c>
      <c r="P21" s="104">
        <v>697.1</v>
      </c>
      <c r="Q21" s="95">
        <f t="shared" si="0"/>
        <v>19</v>
      </c>
    </row>
    <row r="22" spans="1:17" s="43" customFormat="1" ht="12.75" x14ac:dyDescent="0.2">
      <c r="A22" s="24">
        <v>11</v>
      </c>
      <c r="B22" s="91" t="s">
        <v>235</v>
      </c>
      <c r="C22" s="13">
        <v>1.6</v>
      </c>
      <c r="D22" s="104">
        <f t="shared" si="2"/>
        <v>65.843621399176968</v>
      </c>
      <c r="E22" s="11">
        <v>4</v>
      </c>
      <c r="F22" s="170">
        <v>8</v>
      </c>
      <c r="G22" s="170">
        <v>90</v>
      </c>
      <c r="H22" s="11">
        <v>9</v>
      </c>
      <c r="I22" s="11">
        <v>171</v>
      </c>
      <c r="J22" s="93">
        <v>188</v>
      </c>
      <c r="K22" s="94">
        <v>46.13</v>
      </c>
      <c r="L22" s="106">
        <f t="shared" si="3"/>
        <v>0.67903360000000001</v>
      </c>
      <c r="M22" s="104">
        <f t="shared" si="4"/>
        <v>66.345343115663908</v>
      </c>
      <c r="N22" s="11">
        <v>2</v>
      </c>
      <c r="O22" s="113">
        <v>4.08</v>
      </c>
      <c r="P22" s="226">
        <v>701.7</v>
      </c>
      <c r="Q22" s="95">
        <f t="shared" si="0"/>
        <v>14</v>
      </c>
    </row>
    <row r="23" spans="1:17" s="43" customFormat="1" ht="12.75" x14ac:dyDescent="0.2">
      <c r="A23" s="24">
        <v>12</v>
      </c>
      <c r="B23" s="91" t="s">
        <v>316</v>
      </c>
      <c r="C23" s="13">
        <v>2.4300000000000002</v>
      </c>
      <c r="D23" s="104">
        <f t="shared" si="2"/>
        <v>100.00000000000003</v>
      </c>
      <c r="E23" s="11">
        <v>10</v>
      </c>
      <c r="F23" s="170">
        <v>9</v>
      </c>
      <c r="G23" s="170">
        <v>100</v>
      </c>
      <c r="H23" s="11">
        <v>9</v>
      </c>
      <c r="I23" s="11">
        <v>171</v>
      </c>
      <c r="J23" s="93">
        <v>190</v>
      </c>
      <c r="K23" s="94">
        <v>46.91</v>
      </c>
      <c r="L23" s="106">
        <f t="shared" si="3"/>
        <v>1.0487199599999999</v>
      </c>
      <c r="M23" s="104">
        <f t="shared" si="4"/>
        <v>102.46574776041321</v>
      </c>
      <c r="N23" s="11">
        <v>5</v>
      </c>
      <c r="O23" s="113">
        <v>4.76</v>
      </c>
      <c r="P23" s="226">
        <v>693</v>
      </c>
      <c r="Q23" s="95">
        <f t="shared" si="0"/>
        <v>24</v>
      </c>
    </row>
    <row r="24" spans="1:17" s="43" customFormat="1" ht="12.75" x14ac:dyDescent="0.2">
      <c r="A24" s="24">
        <v>13</v>
      </c>
      <c r="B24" s="91" t="s">
        <v>317</v>
      </c>
      <c r="C24" s="13">
        <v>3.5</v>
      </c>
      <c r="D24" s="104">
        <f t="shared" si="2"/>
        <v>144.03292181069961</v>
      </c>
      <c r="E24" s="11">
        <v>18</v>
      </c>
      <c r="F24" s="170">
        <v>9</v>
      </c>
      <c r="G24" s="170">
        <v>100</v>
      </c>
      <c r="H24" s="11">
        <v>9</v>
      </c>
      <c r="I24" s="11">
        <v>175</v>
      </c>
      <c r="J24" s="93">
        <v>190</v>
      </c>
      <c r="K24" s="94">
        <v>45.64</v>
      </c>
      <c r="L24" s="106">
        <f t="shared" si="3"/>
        <v>1.469608</v>
      </c>
      <c r="M24" s="104">
        <f t="shared" si="4"/>
        <v>143.58884008909808</v>
      </c>
      <c r="N24" s="11">
        <v>9</v>
      </c>
      <c r="O24" s="113">
        <v>4.58</v>
      </c>
      <c r="P24" s="226">
        <v>700.4</v>
      </c>
      <c r="Q24" s="95">
        <f t="shared" si="0"/>
        <v>36</v>
      </c>
    </row>
    <row r="25" spans="1:17" s="43" customFormat="1" ht="12.75" x14ac:dyDescent="0.2">
      <c r="A25" s="24">
        <v>14</v>
      </c>
      <c r="B25" s="91" t="s">
        <v>169</v>
      </c>
      <c r="C25" s="13">
        <v>3.22</v>
      </c>
      <c r="D25" s="104">
        <f t="shared" si="2"/>
        <v>132.51028806584364</v>
      </c>
      <c r="E25" s="11">
        <v>16</v>
      </c>
      <c r="F25" s="170">
        <v>9</v>
      </c>
      <c r="G25" s="170">
        <v>100</v>
      </c>
      <c r="H25" s="11">
        <v>9</v>
      </c>
      <c r="I25" s="11">
        <v>165</v>
      </c>
      <c r="J25" s="93">
        <v>188</v>
      </c>
      <c r="K25" s="94">
        <v>44.03</v>
      </c>
      <c r="L25" s="106">
        <f t="shared" si="3"/>
        <v>1.30434472</v>
      </c>
      <c r="M25" s="104">
        <f t="shared" si="4"/>
        <v>127.44170242754491</v>
      </c>
      <c r="N25" s="11">
        <v>8</v>
      </c>
      <c r="O25" s="113">
        <v>4.33</v>
      </c>
      <c r="P25" s="226">
        <v>708.2</v>
      </c>
      <c r="Q25" s="95">
        <f t="shared" si="0"/>
        <v>33</v>
      </c>
    </row>
    <row r="26" spans="1:17" s="43" customFormat="1" ht="12.75" x14ac:dyDescent="0.2">
      <c r="A26" s="24">
        <v>15</v>
      </c>
      <c r="B26" s="91" t="s">
        <v>170</v>
      </c>
      <c r="C26" s="13">
        <v>2.27</v>
      </c>
      <c r="D26" s="104">
        <f t="shared" si="2"/>
        <v>93.415637860082313</v>
      </c>
      <c r="E26" s="219">
        <v>8</v>
      </c>
      <c r="F26" s="219">
        <v>9</v>
      </c>
      <c r="G26" s="219">
        <v>100</v>
      </c>
      <c r="H26" s="219">
        <v>9</v>
      </c>
      <c r="I26" s="219">
        <v>172</v>
      </c>
      <c r="J26" s="93">
        <v>190</v>
      </c>
      <c r="K26" s="94">
        <v>45.77</v>
      </c>
      <c r="L26" s="106">
        <f t="shared" si="3"/>
        <v>0.95586068000000013</v>
      </c>
      <c r="M26" s="104">
        <f t="shared" si="4"/>
        <v>93.392881862358237</v>
      </c>
      <c r="N26" s="219">
        <v>4</v>
      </c>
      <c r="O26" s="113">
        <v>4.45</v>
      </c>
      <c r="P26" s="226">
        <v>699.6</v>
      </c>
      <c r="Q26" s="95">
        <f t="shared" si="0"/>
        <v>21</v>
      </c>
    </row>
    <row r="27" spans="1:17" s="43" customFormat="1" ht="12.75" x14ac:dyDescent="0.2">
      <c r="A27" s="24">
        <v>16</v>
      </c>
      <c r="B27" s="91" t="s">
        <v>171</v>
      </c>
      <c r="C27" s="13">
        <v>2.36</v>
      </c>
      <c r="D27" s="104">
        <f t="shared" si="2"/>
        <v>97.119341563786023</v>
      </c>
      <c r="E27" s="219">
        <v>10</v>
      </c>
      <c r="F27" s="219">
        <v>7</v>
      </c>
      <c r="G27" s="219">
        <v>72</v>
      </c>
      <c r="H27" s="219">
        <v>9</v>
      </c>
      <c r="I27" s="219">
        <v>170</v>
      </c>
      <c r="J27" s="93">
        <v>190</v>
      </c>
      <c r="K27" s="94">
        <v>46.8</v>
      </c>
      <c r="L27" s="106">
        <f t="shared" si="3"/>
        <v>1.0161216</v>
      </c>
      <c r="M27" s="104">
        <f t="shared" si="4"/>
        <v>99.280707463131989</v>
      </c>
      <c r="N27" s="219">
        <v>5</v>
      </c>
      <c r="O27" s="113">
        <v>4.5599999999999996</v>
      </c>
      <c r="P27" s="226">
        <v>698.8</v>
      </c>
      <c r="Q27" s="95">
        <f t="shared" si="0"/>
        <v>22</v>
      </c>
    </row>
    <row r="28" spans="1:17" s="43" customFormat="1" ht="12.75" x14ac:dyDescent="0.2">
      <c r="A28" s="24">
        <v>17</v>
      </c>
      <c r="B28" s="91" t="s">
        <v>172</v>
      </c>
      <c r="C28" s="13">
        <v>2.54</v>
      </c>
      <c r="D28" s="104">
        <f t="shared" si="2"/>
        <v>104.52674897119343</v>
      </c>
      <c r="E28" s="219">
        <v>10</v>
      </c>
      <c r="F28" s="219">
        <v>9</v>
      </c>
      <c r="G28" s="219">
        <v>100</v>
      </c>
      <c r="H28" s="219">
        <v>9</v>
      </c>
      <c r="I28" s="219">
        <v>173</v>
      </c>
      <c r="J28" s="93">
        <v>190</v>
      </c>
      <c r="K28" s="94">
        <v>46.16</v>
      </c>
      <c r="L28" s="106">
        <f t="shared" si="3"/>
        <v>1.0786668799999999</v>
      </c>
      <c r="M28" s="104">
        <f t="shared" si="4"/>
        <v>105.39172768638053</v>
      </c>
      <c r="N28" s="219">
        <v>5</v>
      </c>
      <c r="O28" s="113">
        <v>4.33</v>
      </c>
      <c r="P28" s="226">
        <v>695.6</v>
      </c>
      <c r="Q28" s="95">
        <f t="shared" si="0"/>
        <v>24</v>
      </c>
    </row>
    <row r="29" spans="1:17" s="43" customFormat="1" ht="12.75" x14ac:dyDescent="0.2">
      <c r="A29" s="24">
        <v>18</v>
      </c>
      <c r="B29" s="91" t="s">
        <v>173</v>
      </c>
      <c r="C29" s="13">
        <v>2.2599999999999998</v>
      </c>
      <c r="D29" s="104">
        <f t="shared" si="2"/>
        <v>93.004115226337447</v>
      </c>
      <c r="E29" s="219">
        <v>8</v>
      </c>
      <c r="F29" s="219">
        <v>7</v>
      </c>
      <c r="G29" s="219">
        <v>71</v>
      </c>
      <c r="H29" s="219">
        <v>9</v>
      </c>
      <c r="I29" s="219">
        <v>171</v>
      </c>
      <c r="J29" s="93">
        <v>192</v>
      </c>
      <c r="K29" s="94">
        <v>48.61</v>
      </c>
      <c r="L29" s="106">
        <f t="shared" si="3"/>
        <v>1.01069912</v>
      </c>
      <c r="M29" s="104">
        <f t="shared" si="4"/>
        <v>98.75090113817572</v>
      </c>
      <c r="N29" s="219">
        <v>5</v>
      </c>
      <c r="O29" s="113">
        <v>4.25</v>
      </c>
      <c r="P29" s="226">
        <v>694.6</v>
      </c>
      <c r="Q29" s="95">
        <f t="shared" si="0"/>
        <v>20</v>
      </c>
    </row>
    <row r="30" spans="1:17" s="115" customFormat="1" ht="12.75" x14ac:dyDescent="0.2">
      <c r="A30" s="99">
        <v>19</v>
      </c>
      <c r="B30" s="91" t="s">
        <v>236</v>
      </c>
      <c r="C30" s="106">
        <v>2.4</v>
      </c>
      <c r="D30" s="107">
        <f t="shared" si="2"/>
        <v>98.765432098765444</v>
      </c>
      <c r="E30" s="108">
        <v>10</v>
      </c>
      <c r="F30" s="108">
        <v>9</v>
      </c>
      <c r="G30" s="108">
        <v>93</v>
      </c>
      <c r="H30" s="108">
        <v>9</v>
      </c>
      <c r="I30" s="108">
        <v>177</v>
      </c>
      <c r="J30" s="176">
        <v>192</v>
      </c>
      <c r="K30" s="177">
        <v>46.16</v>
      </c>
      <c r="L30" s="106">
        <f t="shared" si="3"/>
        <v>1.0192127999999998</v>
      </c>
      <c r="M30" s="107">
        <f t="shared" si="4"/>
        <v>99.582734821776882</v>
      </c>
      <c r="N30" s="108">
        <v>5</v>
      </c>
      <c r="O30" s="113">
        <v>4.47</v>
      </c>
      <c r="P30" s="224">
        <v>687.9</v>
      </c>
      <c r="Q30" s="95">
        <f t="shared" si="0"/>
        <v>24</v>
      </c>
    </row>
    <row r="31" spans="1:17" s="115" customFormat="1" ht="12.75" x14ac:dyDescent="0.2">
      <c r="A31" s="99">
        <v>20</v>
      </c>
      <c r="B31" s="91" t="s">
        <v>237</v>
      </c>
      <c r="C31" s="106">
        <v>2.25</v>
      </c>
      <c r="D31" s="107">
        <f t="shared" si="2"/>
        <v>92.592592592592609</v>
      </c>
      <c r="E31" s="108">
        <v>8</v>
      </c>
      <c r="F31" s="108">
        <v>9</v>
      </c>
      <c r="G31" s="108">
        <v>95</v>
      </c>
      <c r="H31" s="108">
        <v>9</v>
      </c>
      <c r="I31" s="108">
        <v>172</v>
      </c>
      <c r="J31" s="176">
        <v>188</v>
      </c>
      <c r="K31" s="177">
        <v>46.53</v>
      </c>
      <c r="L31" s="106">
        <f t="shared" si="3"/>
        <v>0.963171</v>
      </c>
      <c r="M31" s="107">
        <f t="shared" si="4"/>
        <v>94.10714060991549</v>
      </c>
      <c r="N31" s="108">
        <v>4</v>
      </c>
      <c r="O31" s="113">
        <v>4.7300000000000004</v>
      </c>
      <c r="P31" s="224">
        <v>701.6</v>
      </c>
      <c r="Q31" s="95">
        <f t="shared" si="0"/>
        <v>21</v>
      </c>
    </row>
    <row r="32" spans="1:17" s="115" customFormat="1" ht="12.75" x14ac:dyDescent="0.2">
      <c r="A32" s="99">
        <v>21</v>
      </c>
      <c r="B32" s="91" t="s">
        <v>238</v>
      </c>
      <c r="C32" s="106">
        <v>2.93</v>
      </c>
      <c r="D32" s="107">
        <f t="shared" si="2"/>
        <v>120.57613168724281</v>
      </c>
      <c r="E32" s="108">
        <v>14</v>
      </c>
      <c r="F32" s="108">
        <v>8</v>
      </c>
      <c r="G32" s="108">
        <v>84</v>
      </c>
      <c r="H32" s="108">
        <v>9</v>
      </c>
      <c r="I32" s="108">
        <v>172</v>
      </c>
      <c r="J32" s="176">
        <v>190</v>
      </c>
      <c r="K32" s="177">
        <v>44.7</v>
      </c>
      <c r="L32" s="106">
        <f t="shared" si="3"/>
        <v>1.2049332000000001</v>
      </c>
      <c r="M32" s="107">
        <f t="shared" si="4"/>
        <v>117.72864639607654</v>
      </c>
      <c r="N32" s="108">
        <v>7</v>
      </c>
      <c r="O32" s="113">
        <v>4.3</v>
      </c>
      <c r="P32" s="224">
        <v>696.4</v>
      </c>
      <c r="Q32" s="95">
        <f t="shared" si="0"/>
        <v>29</v>
      </c>
    </row>
    <row r="33" spans="1:17" s="115" customFormat="1" ht="12.75" x14ac:dyDescent="0.2">
      <c r="A33" s="99">
        <v>22</v>
      </c>
      <c r="B33" s="91" t="s">
        <v>239</v>
      </c>
      <c r="C33" s="106">
        <v>3.27</v>
      </c>
      <c r="D33" s="107">
        <f t="shared" si="2"/>
        <v>134.56790123456793</v>
      </c>
      <c r="E33" s="108">
        <v>16</v>
      </c>
      <c r="F33" s="108">
        <v>7</v>
      </c>
      <c r="G33" s="108">
        <v>79</v>
      </c>
      <c r="H33" s="108">
        <v>9</v>
      </c>
      <c r="I33" s="108">
        <v>175</v>
      </c>
      <c r="J33" s="176">
        <v>192</v>
      </c>
      <c r="K33" s="177">
        <v>44.89</v>
      </c>
      <c r="L33" s="106">
        <f t="shared" si="3"/>
        <v>1.3504707600000001</v>
      </c>
      <c r="M33" s="107">
        <f t="shared" si="4"/>
        <v>131.94847197527693</v>
      </c>
      <c r="N33" s="108">
        <v>8</v>
      </c>
      <c r="O33" s="113">
        <v>4.3099999999999996</v>
      </c>
      <c r="P33" s="224">
        <v>695.1</v>
      </c>
      <c r="Q33" s="95">
        <f t="shared" si="0"/>
        <v>31</v>
      </c>
    </row>
    <row r="34" spans="1:17" s="115" customFormat="1" ht="12.75" x14ac:dyDescent="0.2">
      <c r="A34" s="99">
        <v>23</v>
      </c>
      <c r="B34" s="91" t="s">
        <v>318</v>
      </c>
      <c r="C34" s="106">
        <v>2.56</v>
      </c>
      <c r="D34" s="107">
        <f t="shared" si="2"/>
        <v>105.34979423868315</v>
      </c>
      <c r="E34" s="108">
        <v>10</v>
      </c>
      <c r="F34" s="108">
        <v>9</v>
      </c>
      <c r="G34" s="108">
        <v>100</v>
      </c>
      <c r="H34" s="108">
        <v>9</v>
      </c>
      <c r="I34" s="108">
        <v>173</v>
      </c>
      <c r="J34" s="176">
        <v>188</v>
      </c>
      <c r="K34" s="177">
        <v>45.51</v>
      </c>
      <c r="L34" s="106">
        <f t="shared" si="3"/>
        <v>1.0718515199999998</v>
      </c>
      <c r="M34" s="107">
        <f t="shared" si="4"/>
        <v>104.72582927184439</v>
      </c>
      <c r="N34" s="108">
        <v>5</v>
      </c>
      <c r="O34" s="113">
        <v>4.83</v>
      </c>
      <c r="P34" s="224">
        <v>692.5</v>
      </c>
      <c r="Q34" s="95">
        <f t="shared" si="0"/>
        <v>24</v>
      </c>
    </row>
    <row r="35" spans="1:17" s="43" customFormat="1" ht="12.75" x14ac:dyDescent="0.2">
      <c r="A35" s="24">
        <v>24</v>
      </c>
      <c r="B35" s="91" t="s">
        <v>146</v>
      </c>
      <c r="C35" s="13">
        <v>2.63</v>
      </c>
      <c r="D35" s="104">
        <f t="shared" si="2"/>
        <v>108.23045267489714</v>
      </c>
      <c r="E35" s="219">
        <v>12</v>
      </c>
      <c r="F35" s="219">
        <v>8</v>
      </c>
      <c r="G35" s="219">
        <v>89</v>
      </c>
      <c r="H35" s="219">
        <v>9</v>
      </c>
      <c r="I35" s="219">
        <v>173</v>
      </c>
      <c r="J35" s="93">
        <v>187</v>
      </c>
      <c r="K35" s="94">
        <v>44.38</v>
      </c>
      <c r="L35" s="106">
        <f t="shared" si="3"/>
        <v>1.0738184800000001</v>
      </c>
      <c r="M35" s="104">
        <f t="shared" si="4"/>
        <v>104.91801215660121</v>
      </c>
      <c r="N35" s="219">
        <v>5</v>
      </c>
      <c r="O35" s="113">
        <v>4.2300000000000004</v>
      </c>
      <c r="P35" s="226">
        <v>707.5</v>
      </c>
      <c r="Q35" s="95">
        <f t="shared" si="0"/>
        <v>25</v>
      </c>
    </row>
    <row r="36" spans="1:17" s="43" customFormat="1" ht="12.75" x14ac:dyDescent="0.2">
      <c r="A36" s="24">
        <v>25</v>
      </c>
      <c r="B36" s="91" t="s">
        <v>240</v>
      </c>
      <c r="C36" s="13">
        <v>2.83</v>
      </c>
      <c r="D36" s="104">
        <f t="shared" si="2"/>
        <v>116.46090534979425</v>
      </c>
      <c r="E36" s="219">
        <v>14</v>
      </c>
      <c r="F36" s="219">
        <v>8</v>
      </c>
      <c r="G36" s="219">
        <v>89</v>
      </c>
      <c r="H36" s="219">
        <v>6</v>
      </c>
      <c r="I36" s="219">
        <v>171</v>
      </c>
      <c r="J36" s="93">
        <v>188</v>
      </c>
      <c r="K36" s="94">
        <v>44.96</v>
      </c>
      <c r="L36" s="106">
        <f t="shared" si="3"/>
        <v>1.17057856</v>
      </c>
      <c r="M36" s="104">
        <f t="shared" si="4"/>
        <v>114.3720078167557</v>
      </c>
      <c r="N36" s="219">
        <v>6</v>
      </c>
      <c r="O36" s="113">
        <v>4.51</v>
      </c>
      <c r="P36" s="226">
        <v>707.5</v>
      </c>
      <c r="Q36" s="95">
        <f t="shared" si="0"/>
        <v>28</v>
      </c>
    </row>
    <row r="37" spans="1:17" s="43" customFormat="1" ht="12.75" x14ac:dyDescent="0.2">
      <c r="A37" s="24">
        <v>26</v>
      </c>
      <c r="B37" s="91" t="s">
        <v>147</v>
      </c>
      <c r="C37" s="13">
        <v>3.98</v>
      </c>
      <c r="D37" s="104">
        <f t="shared" si="2"/>
        <v>163.78600823045269</v>
      </c>
      <c r="E37" s="219">
        <v>18</v>
      </c>
      <c r="F37" s="219">
        <v>8</v>
      </c>
      <c r="G37" s="219">
        <v>89</v>
      </c>
      <c r="H37" s="219">
        <v>9</v>
      </c>
      <c r="I37" s="219">
        <v>173</v>
      </c>
      <c r="J37" s="93">
        <v>192</v>
      </c>
      <c r="K37" s="94">
        <v>45.1</v>
      </c>
      <c r="L37" s="106">
        <f t="shared" si="3"/>
        <v>1.6513816000000003</v>
      </c>
      <c r="M37" s="104">
        <f t="shared" si="4"/>
        <v>161.34912744655648</v>
      </c>
      <c r="N37" s="219">
        <v>9</v>
      </c>
      <c r="O37" s="113">
        <v>4.32</v>
      </c>
      <c r="P37" s="226">
        <v>701.6</v>
      </c>
      <c r="Q37" s="95">
        <f t="shared" si="0"/>
        <v>35</v>
      </c>
    </row>
    <row r="38" spans="1:17" s="43" customFormat="1" ht="12.75" x14ac:dyDescent="0.2">
      <c r="A38" s="24">
        <v>27</v>
      </c>
      <c r="B38" s="91" t="s">
        <v>174</v>
      </c>
      <c r="C38" s="13">
        <v>3.68</v>
      </c>
      <c r="D38" s="104">
        <f t="shared" si="2"/>
        <v>151.44032921810702</v>
      </c>
      <c r="E38" s="11">
        <v>18</v>
      </c>
      <c r="F38" s="170">
        <v>9</v>
      </c>
      <c r="G38" s="170">
        <v>96</v>
      </c>
      <c r="H38" s="11">
        <v>9</v>
      </c>
      <c r="I38" s="11">
        <v>174</v>
      </c>
      <c r="J38" s="93">
        <v>190</v>
      </c>
      <c r="K38" s="94">
        <v>47.53</v>
      </c>
      <c r="L38" s="106">
        <f t="shared" si="3"/>
        <v>1.6091756800000001</v>
      </c>
      <c r="M38" s="104">
        <f t="shared" si="4"/>
        <v>157.2253753319155</v>
      </c>
      <c r="N38" s="11">
        <v>9</v>
      </c>
      <c r="O38" s="113">
        <v>4.18</v>
      </c>
      <c r="P38" s="226">
        <v>697.8</v>
      </c>
      <c r="Q38" s="95">
        <f t="shared" si="0"/>
        <v>36</v>
      </c>
    </row>
    <row r="39" spans="1:17" s="43" customFormat="1" ht="12.75" x14ac:dyDescent="0.2">
      <c r="A39" s="24">
        <v>28</v>
      </c>
      <c r="B39" s="92" t="s">
        <v>241</v>
      </c>
      <c r="C39" s="13">
        <v>3.52</v>
      </c>
      <c r="D39" s="104">
        <f t="shared" si="2"/>
        <v>144.85596707818931</v>
      </c>
      <c r="E39" s="11">
        <v>18</v>
      </c>
      <c r="F39" s="170">
        <v>9</v>
      </c>
      <c r="G39" s="170">
        <v>100</v>
      </c>
      <c r="H39" s="11">
        <v>9</v>
      </c>
      <c r="I39" s="11">
        <v>170</v>
      </c>
      <c r="J39" s="93">
        <v>190</v>
      </c>
      <c r="K39" s="94">
        <v>45.76</v>
      </c>
      <c r="L39" s="106">
        <f t="shared" si="3"/>
        <v>1.4818918399999998</v>
      </c>
      <c r="M39" s="104">
        <f t="shared" si="4"/>
        <v>144.78903928333222</v>
      </c>
      <c r="N39" s="11">
        <v>9</v>
      </c>
      <c r="O39" s="113">
        <v>4.3</v>
      </c>
      <c r="P39" s="226">
        <v>698.4</v>
      </c>
      <c r="Q39" s="95">
        <f t="shared" si="0"/>
        <v>36</v>
      </c>
    </row>
    <row r="40" spans="1:17" s="43" customFormat="1" ht="12.75" x14ac:dyDescent="0.2">
      <c r="A40" s="24">
        <v>29</v>
      </c>
      <c r="B40" s="92" t="s">
        <v>242</v>
      </c>
      <c r="C40" s="13">
        <v>3.38</v>
      </c>
      <c r="D40" s="104">
        <f t="shared" si="2"/>
        <v>139.09465020576133</v>
      </c>
      <c r="E40" s="170">
        <v>18</v>
      </c>
      <c r="F40" s="170">
        <v>9</v>
      </c>
      <c r="G40" s="170">
        <v>100</v>
      </c>
      <c r="H40" s="170">
        <v>9</v>
      </c>
      <c r="I40" s="170">
        <v>175</v>
      </c>
      <c r="J40" s="93">
        <v>190</v>
      </c>
      <c r="K40" s="94">
        <v>46.13</v>
      </c>
      <c r="L40" s="106">
        <f t="shared" si="3"/>
        <v>1.4344584800000002</v>
      </c>
      <c r="M40" s="104">
        <f t="shared" si="4"/>
        <v>140.15453733184</v>
      </c>
      <c r="N40" s="170">
        <v>9</v>
      </c>
      <c r="O40" s="113">
        <v>4.28</v>
      </c>
      <c r="P40" s="226">
        <v>703.9</v>
      </c>
      <c r="Q40" s="95">
        <f t="shared" si="0"/>
        <v>36</v>
      </c>
    </row>
    <row r="41" spans="1:17" s="43" customFormat="1" ht="12.75" x14ac:dyDescent="0.2">
      <c r="A41" s="24">
        <v>30</v>
      </c>
      <c r="B41" s="92" t="s">
        <v>243</v>
      </c>
      <c r="C41" s="13">
        <v>3.25</v>
      </c>
      <c r="D41" s="104">
        <f t="shared" si="2"/>
        <v>133.74485596707819</v>
      </c>
      <c r="E41" s="170">
        <v>16</v>
      </c>
      <c r="F41" s="170">
        <v>9</v>
      </c>
      <c r="G41" s="170">
        <v>91</v>
      </c>
      <c r="H41" s="170">
        <v>9</v>
      </c>
      <c r="I41" s="170">
        <v>165</v>
      </c>
      <c r="J41" s="93">
        <v>190</v>
      </c>
      <c r="K41" s="94">
        <v>44.15</v>
      </c>
      <c r="L41" s="106">
        <f t="shared" si="3"/>
        <v>1.320085</v>
      </c>
      <c r="M41" s="104">
        <f t="shared" si="4"/>
        <v>128.97961495107339</v>
      </c>
      <c r="N41" s="170">
        <v>8</v>
      </c>
      <c r="O41" s="113">
        <v>4.18</v>
      </c>
      <c r="P41" s="226">
        <v>690.5</v>
      </c>
      <c r="Q41" s="95">
        <f t="shared" si="0"/>
        <v>33</v>
      </c>
    </row>
    <row r="42" spans="1:17" s="43" customFormat="1" ht="12.75" x14ac:dyDescent="0.2">
      <c r="A42" s="24">
        <v>31</v>
      </c>
      <c r="B42" s="92" t="s">
        <v>244</v>
      </c>
      <c r="C42" s="13">
        <v>3.48</v>
      </c>
      <c r="D42" s="104">
        <f t="shared" si="2"/>
        <v>143.2098765432099</v>
      </c>
      <c r="E42" s="170">
        <v>18</v>
      </c>
      <c r="F42" s="170">
        <v>9</v>
      </c>
      <c r="G42" s="170">
        <v>96</v>
      </c>
      <c r="H42" s="170">
        <v>9</v>
      </c>
      <c r="I42" s="170">
        <v>176</v>
      </c>
      <c r="J42" s="93">
        <v>188</v>
      </c>
      <c r="K42" s="94">
        <v>44.55</v>
      </c>
      <c r="L42" s="106">
        <f t="shared" si="3"/>
        <v>1.4263128</v>
      </c>
      <c r="M42" s="104">
        <f t="shared" si="4"/>
        <v>139.35865928617272</v>
      </c>
      <c r="N42" s="170">
        <v>9</v>
      </c>
      <c r="O42" s="113">
        <v>4.4800000000000004</v>
      </c>
      <c r="P42" s="226">
        <v>707.3</v>
      </c>
      <c r="Q42" s="95">
        <f t="shared" si="0"/>
        <v>36</v>
      </c>
    </row>
    <row r="43" spans="1:17" s="43" customFormat="1" ht="12.75" x14ac:dyDescent="0.2">
      <c r="A43" s="24">
        <v>32</v>
      </c>
      <c r="B43" s="92" t="s">
        <v>245</v>
      </c>
      <c r="C43" s="13">
        <v>3.08</v>
      </c>
      <c r="D43" s="104">
        <f t="shared" si="2"/>
        <v>126.74897119341566</v>
      </c>
      <c r="E43" s="206">
        <v>16</v>
      </c>
      <c r="F43" s="206">
        <v>8</v>
      </c>
      <c r="G43" s="206">
        <v>88</v>
      </c>
      <c r="H43" s="206">
        <v>9</v>
      </c>
      <c r="I43" s="206">
        <v>171</v>
      </c>
      <c r="J43" s="93">
        <v>192</v>
      </c>
      <c r="K43" s="94">
        <v>45.82</v>
      </c>
      <c r="L43" s="106">
        <f t="shared" si="3"/>
        <v>1.2983555200000001</v>
      </c>
      <c r="M43" s="104">
        <f t="shared" si="4"/>
        <v>126.85652442017042</v>
      </c>
      <c r="N43" s="206">
        <v>8</v>
      </c>
      <c r="O43" s="113">
        <v>4.1500000000000004</v>
      </c>
      <c r="P43" s="226">
        <v>690.7</v>
      </c>
      <c r="Q43" s="95">
        <f t="shared" si="0"/>
        <v>32</v>
      </c>
    </row>
    <row r="44" spans="1:17" s="43" customFormat="1" ht="12.75" x14ac:dyDescent="0.2">
      <c r="A44" s="24">
        <v>33</v>
      </c>
      <c r="B44" s="92" t="s">
        <v>246</v>
      </c>
      <c r="C44" s="13">
        <v>2.99</v>
      </c>
      <c r="D44" s="104">
        <f t="shared" si="2"/>
        <v>123.04526748971195</v>
      </c>
      <c r="E44" s="219">
        <v>14</v>
      </c>
      <c r="F44" s="219">
        <v>8</v>
      </c>
      <c r="G44" s="219">
        <v>90</v>
      </c>
      <c r="H44" s="219">
        <v>9</v>
      </c>
      <c r="I44" s="219">
        <v>176</v>
      </c>
      <c r="J44" s="93">
        <v>193</v>
      </c>
      <c r="K44" s="94">
        <v>45.75</v>
      </c>
      <c r="L44" s="106">
        <f t="shared" si="3"/>
        <v>1.2584910000000002</v>
      </c>
      <c r="M44" s="104">
        <f t="shared" si="4"/>
        <v>122.96154005188401</v>
      </c>
      <c r="N44" s="219">
        <v>7</v>
      </c>
      <c r="O44" s="113">
        <v>4.29</v>
      </c>
      <c r="P44" s="226">
        <v>702.2</v>
      </c>
      <c r="Q44" s="95">
        <f t="shared" si="0"/>
        <v>29</v>
      </c>
    </row>
    <row r="45" spans="1:17" s="43" customFormat="1" ht="12.75" x14ac:dyDescent="0.2">
      <c r="A45" s="24">
        <v>34</v>
      </c>
      <c r="B45" s="92" t="s">
        <v>319</v>
      </c>
      <c r="C45" s="13">
        <v>4.08</v>
      </c>
      <c r="D45" s="104">
        <f t="shared" si="2"/>
        <v>167.90123456790124</v>
      </c>
      <c r="E45" s="219">
        <v>18</v>
      </c>
      <c r="F45" s="219">
        <v>9</v>
      </c>
      <c r="G45" s="219">
        <v>100</v>
      </c>
      <c r="H45" s="219">
        <v>9</v>
      </c>
      <c r="I45" s="219">
        <v>168</v>
      </c>
      <c r="J45" s="93">
        <v>190</v>
      </c>
      <c r="K45" s="94">
        <v>46.45</v>
      </c>
      <c r="L45" s="106">
        <f t="shared" si="3"/>
        <v>1.7435472000000001</v>
      </c>
      <c r="M45" s="104">
        <f t="shared" si="4"/>
        <v>170.35421696710603</v>
      </c>
      <c r="N45" s="219">
        <v>9</v>
      </c>
      <c r="O45" s="113">
        <v>4.42</v>
      </c>
      <c r="P45" s="226">
        <v>700.4</v>
      </c>
      <c r="Q45" s="95">
        <f t="shared" si="0"/>
        <v>36</v>
      </c>
    </row>
    <row r="46" spans="1:17" s="43" customFormat="1" ht="12.75" x14ac:dyDescent="0.2">
      <c r="A46" s="24">
        <v>35</v>
      </c>
      <c r="B46" s="92" t="s">
        <v>320</v>
      </c>
      <c r="C46" s="13">
        <v>3.48</v>
      </c>
      <c r="D46" s="104">
        <f t="shared" si="2"/>
        <v>143.2098765432099</v>
      </c>
      <c r="E46" s="219">
        <v>18</v>
      </c>
      <c r="F46" s="219">
        <v>7</v>
      </c>
      <c r="G46" s="219">
        <v>78</v>
      </c>
      <c r="H46" s="219">
        <v>9</v>
      </c>
      <c r="I46" s="219">
        <v>181</v>
      </c>
      <c r="J46" s="93">
        <v>192</v>
      </c>
      <c r="K46" s="94">
        <v>44.7</v>
      </c>
      <c r="L46" s="106">
        <f t="shared" si="3"/>
        <v>1.4311152000000005</v>
      </c>
      <c r="M46" s="104">
        <f t="shared" si="4"/>
        <v>139.82788036121039</v>
      </c>
      <c r="N46" s="219">
        <v>9</v>
      </c>
      <c r="O46" s="113">
        <v>4.42</v>
      </c>
      <c r="P46" s="226">
        <v>710</v>
      </c>
      <c r="Q46" s="95">
        <f t="shared" si="0"/>
        <v>34</v>
      </c>
    </row>
    <row r="47" spans="1:17" s="43" customFormat="1" ht="12.75" x14ac:dyDescent="0.2">
      <c r="A47" s="24">
        <v>36</v>
      </c>
      <c r="B47" s="92" t="s">
        <v>321</v>
      </c>
      <c r="C47" s="13">
        <v>3.19</v>
      </c>
      <c r="D47" s="104">
        <f t="shared" si="2"/>
        <v>131.27572016460906</v>
      </c>
      <c r="E47" s="219">
        <v>16</v>
      </c>
      <c r="F47" s="219">
        <v>5</v>
      </c>
      <c r="G47" s="219">
        <v>60</v>
      </c>
      <c r="H47" s="219">
        <v>9</v>
      </c>
      <c r="I47" s="219">
        <v>172</v>
      </c>
      <c r="J47" s="93">
        <v>188</v>
      </c>
      <c r="K47" s="94">
        <v>44.08</v>
      </c>
      <c r="L47" s="106">
        <f t="shared" si="3"/>
        <v>1.2936598399999999</v>
      </c>
      <c r="M47" s="104">
        <f t="shared" si="4"/>
        <v>126.39773048013362</v>
      </c>
      <c r="N47" s="219">
        <v>8</v>
      </c>
      <c r="O47" s="113">
        <v>4.08</v>
      </c>
      <c r="P47" s="226">
        <v>700.7</v>
      </c>
      <c r="Q47" s="95">
        <f t="shared" si="0"/>
        <v>29</v>
      </c>
    </row>
    <row r="48" spans="1:17" s="43" customFormat="1" ht="12.75" x14ac:dyDescent="0.2">
      <c r="A48" s="24">
        <v>37</v>
      </c>
      <c r="B48" s="92" t="s">
        <v>322</v>
      </c>
      <c r="C48" s="13">
        <v>3.53</v>
      </c>
      <c r="D48" s="104">
        <f t="shared" si="2"/>
        <v>145.26748971193416</v>
      </c>
      <c r="E48" s="219">
        <v>18</v>
      </c>
      <c r="F48" s="219">
        <v>6</v>
      </c>
      <c r="G48" s="219">
        <v>67</v>
      </c>
      <c r="H48" s="219">
        <v>9</v>
      </c>
      <c r="I48" s="219">
        <v>174</v>
      </c>
      <c r="J48" s="93">
        <v>192</v>
      </c>
      <c r="K48" s="94">
        <v>44.16</v>
      </c>
      <c r="L48" s="106">
        <f t="shared" si="3"/>
        <v>1.4341401599999997</v>
      </c>
      <c r="M48" s="104">
        <f t="shared" si="4"/>
        <v>140.12343570502713</v>
      </c>
      <c r="N48" s="219">
        <v>9</v>
      </c>
      <c r="O48" s="113">
        <v>4.53</v>
      </c>
      <c r="P48" s="226">
        <v>706.4</v>
      </c>
      <c r="Q48" s="95">
        <f t="shared" si="0"/>
        <v>33</v>
      </c>
    </row>
    <row r="49" spans="1:18" s="43" customFormat="1" ht="12.75" x14ac:dyDescent="0.2">
      <c r="A49" s="24">
        <v>38</v>
      </c>
      <c r="B49" s="92" t="s">
        <v>323</v>
      </c>
      <c r="C49" s="13">
        <v>3.64</v>
      </c>
      <c r="D49" s="104">
        <f t="shared" si="2"/>
        <v>149.79423868312759</v>
      </c>
      <c r="E49" s="219">
        <v>18</v>
      </c>
      <c r="F49" s="219">
        <v>9</v>
      </c>
      <c r="G49" s="219">
        <v>100</v>
      </c>
      <c r="H49" s="219">
        <v>9</v>
      </c>
      <c r="I49" s="219">
        <v>175</v>
      </c>
      <c r="J49" s="93">
        <v>190</v>
      </c>
      <c r="K49" s="94">
        <v>44.21</v>
      </c>
      <c r="L49" s="106">
        <f t="shared" si="3"/>
        <v>1.4805044799999998</v>
      </c>
      <c r="M49" s="104">
        <f t="shared" si="4"/>
        <v>144.65348652832137</v>
      </c>
      <c r="N49" s="219">
        <v>9</v>
      </c>
      <c r="O49" s="113">
        <v>4.67</v>
      </c>
      <c r="P49" s="226">
        <v>697.9</v>
      </c>
      <c r="Q49" s="95">
        <f t="shared" si="0"/>
        <v>36</v>
      </c>
    </row>
    <row r="50" spans="1:18" s="43" customFormat="1" ht="12.75" x14ac:dyDescent="0.2">
      <c r="A50" s="24">
        <v>39</v>
      </c>
      <c r="B50" s="92" t="s">
        <v>324</v>
      </c>
      <c r="C50" s="13">
        <v>3.75</v>
      </c>
      <c r="D50" s="104">
        <f t="shared" si="2"/>
        <v>154.32098765432102</v>
      </c>
      <c r="E50" s="206">
        <v>18</v>
      </c>
      <c r="F50" s="206">
        <v>7</v>
      </c>
      <c r="G50" s="206">
        <v>79</v>
      </c>
      <c r="H50" s="206">
        <v>9</v>
      </c>
      <c r="I50" s="206">
        <v>179</v>
      </c>
      <c r="J50" s="93">
        <v>187</v>
      </c>
      <c r="K50" s="94">
        <v>45.18</v>
      </c>
      <c r="L50" s="106">
        <f t="shared" si="3"/>
        <v>1.55871</v>
      </c>
      <c r="M50" s="104">
        <f t="shared" si="4"/>
        <v>152.29459892384779</v>
      </c>
      <c r="N50" s="206">
        <v>9</v>
      </c>
      <c r="O50" s="113">
        <v>4.33</v>
      </c>
      <c r="P50" s="226">
        <v>693.1</v>
      </c>
      <c r="Q50" s="95">
        <f t="shared" si="0"/>
        <v>34</v>
      </c>
    </row>
    <row r="51" spans="1:18" s="43" customFormat="1" ht="12.75" x14ac:dyDescent="0.2">
      <c r="A51" s="24">
        <v>40</v>
      </c>
      <c r="B51" s="92" t="s">
        <v>325</v>
      </c>
      <c r="C51" s="13">
        <v>2.95</v>
      </c>
      <c r="D51" s="104">
        <f t="shared" si="2"/>
        <v>121.39917695473252</v>
      </c>
      <c r="E51" s="206">
        <v>14</v>
      </c>
      <c r="F51" s="206">
        <v>9</v>
      </c>
      <c r="G51" s="206">
        <v>100</v>
      </c>
      <c r="H51" s="206">
        <v>9</v>
      </c>
      <c r="I51" s="206">
        <v>167</v>
      </c>
      <c r="J51" s="93">
        <v>188</v>
      </c>
      <c r="K51" s="94">
        <v>45.39</v>
      </c>
      <c r="L51" s="106">
        <f t="shared" si="3"/>
        <v>1.2318846000000001</v>
      </c>
      <c r="M51" s="104">
        <f t="shared" si="4"/>
        <v>120.36194742926179</v>
      </c>
      <c r="N51" s="206">
        <v>7</v>
      </c>
      <c r="O51" s="113">
        <v>4.5</v>
      </c>
      <c r="P51" s="226">
        <v>700.6</v>
      </c>
      <c r="Q51" s="95">
        <f t="shared" si="0"/>
        <v>30</v>
      </c>
    </row>
    <row r="52" spans="1:18" s="43" customFormat="1" ht="12.75" x14ac:dyDescent="0.2">
      <c r="A52" s="99">
        <v>41</v>
      </c>
      <c r="B52" s="92" t="s">
        <v>247</v>
      </c>
      <c r="C52" s="106">
        <v>3.29</v>
      </c>
      <c r="D52" s="104">
        <f t="shared" si="2"/>
        <v>135.39094650205763</v>
      </c>
      <c r="E52" s="108">
        <v>16</v>
      </c>
      <c r="F52" s="108">
        <v>8</v>
      </c>
      <c r="G52" s="108">
        <v>88</v>
      </c>
      <c r="H52" s="108">
        <v>9</v>
      </c>
      <c r="I52" s="108">
        <v>157</v>
      </c>
      <c r="J52" s="176">
        <v>190</v>
      </c>
      <c r="K52" s="177">
        <v>46.37</v>
      </c>
      <c r="L52" s="106">
        <f t="shared" si="3"/>
        <v>1.4035271599999999</v>
      </c>
      <c r="M52" s="104">
        <f t="shared" si="4"/>
        <v>137.13237607439942</v>
      </c>
      <c r="N52" s="108">
        <v>9</v>
      </c>
      <c r="O52" s="113">
        <v>4.41</v>
      </c>
      <c r="P52" s="224">
        <v>691.8</v>
      </c>
      <c r="Q52" s="95">
        <f t="shared" si="0"/>
        <v>33</v>
      </c>
      <c r="R52" s="43" t="s">
        <v>109</v>
      </c>
    </row>
    <row r="53" spans="1:18" s="43" customFormat="1" ht="12.75" x14ac:dyDescent="0.2">
      <c r="A53" s="24">
        <v>42</v>
      </c>
      <c r="B53" s="91" t="s">
        <v>326</v>
      </c>
      <c r="C53" s="13">
        <v>2.69</v>
      </c>
      <c r="D53" s="104">
        <f t="shared" si="2"/>
        <v>110.69958847736626</v>
      </c>
      <c r="E53" s="11">
        <v>12</v>
      </c>
      <c r="F53" s="170">
        <v>7</v>
      </c>
      <c r="G53" s="170">
        <v>78</v>
      </c>
      <c r="H53" s="11">
        <v>9</v>
      </c>
      <c r="I53" s="11">
        <v>147</v>
      </c>
      <c r="J53" s="93">
        <v>188</v>
      </c>
      <c r="K53" s="105">
        <v>45.5</v>
      </c>
      <c r="L53" s="106">
        <f t="shared" si="3"/>
        <v>1.126034</v>
      </c>
      <c r="M53" s="104">
        <f t="shared" si="4"/>
        <v>110.0197576230447</v>
      </c>
      <c r="N53" s="11">
        <v>6</v>
      </c>
      <c r="O53" s="113">
        <v>3.99</v>
      </c>
      <c r="P53" s="104">
        <v>695.8</v>
      </c>
      <c r="Q53" s="95">
        <f t="shared" si="0"/>
        <v>25</v>
      </c>
    </row>
    <row r="54" spans="1:18" s="43" customFormat="1" ht="12.75" x14ac:dyDescent="0.2">
      <c r="A54" s="24">
        <v>43</v>
      </c>
      <c r="B54" s="91" t="s">
        <v>248</v>
      </c>
      <c r="C54" s="13">
        <v>3.38</v>
      </c>
      <c r="D54" s="104">
        <f t="shared" si="2"/>
        <v>139.09465020576133</v>
      </c>
      <c r="E54" s="219">
        <v>18</v>
      </c>
      <c r="F54" s="219">
        <v>9</v>
      </c>
      <c r="G54" s="219">
        <v>100</v>
      </c>
      <c r="H54" s="219">
        <v>9</v>
      </c>
      <c r="I54" s="219">
        <v>147</v>
      </c>
      <c r="J54" s="93">
        <v>188</v>
      </c>
      <c r="K54" s="105">
        <v>43.39</v>
      </c>
      <c r="L54" s="106">
        <f t="shared" si="3"/>
        <v>1.3492554400000001</v>
      </c>
      <c r="M54" s="104">
        <f t="shared" si="4"/>
        <v>131.82972848100016</v>
      </c>
      <c r="N54" s="219">
        <v>8</v>
      </c>
      <c r="O54" s="113">
        <v>4.37</v>
      </c>
      <c r="P54" s="104">
        <v>712.5</v>
      </c>
      <c r="Q54" s="95">
        <f t="shared" si="0"/>
        <v>35</v>
      </c>
    </row>
    <row r="55" spans="1:18" s="43" customFormat="1" ht="12.75" x14ac:dyDescent="0.2">
      <c r="A55" s="24">
        <v>44</v>
      </c>
      <c r="B55" s="92" t="s">
        <v>249</v>
      </c>
      <c r="C55" s="13">
        <v>3.35</v>
      </c>
      <c r="D55" s="104">
        <f t="shared" si="2"/>
        <v>137.86008230452677</v>
      </c>
      <c r="E55" s="11">
        <v>18</v>
      </c>
      <c r="F55" s="170">
        <v>9</v>
      </c>
      <c r="G55" s="170">
        <v>100</v>
      </c>
      <c r="H55" s="11">
        <v>9</v>
      </c>
      <c r="I55" s="11">
        <v>148</v>
      </c>
      <c r="J55" s="93">
        <v>188</v>
      </c>
      <c r="K55" s="105">
        <v>44.3</v>
      </c>
      <c r="L55" s="106">
        <f t="shared" si="3"/>
        <v>1.3653259999999998</v>
      </c>
      <c r="M55" s="104">
        <f t="shared" si="4"/>
        <v>133.39991118957428</v>
      </c>
      <c r="N55" s="11">
        <v>8</v>
      </c>
      <c r="O55" s="113">
        <v>4.04</v>
      </c>
      <c r="P55" s="104">
        <v>697.8</v>
      </c>
      <c r="Q55" s="95">
        <f t="shared" si="0"/>
        <v>35</v>
      </c>
    </row>
    <row r="56" spans="1:18" s="43" customFormat="1" ht="12.75" x14ac:dyDescent="0.2">
      <c r="A56" s="262" t="s">
        <v>522</v>
      </c>
      <c r="B56" s="510"/>
      <c r="C56" s="511"/>
      <c r="D56" s="512"/>
      <c r="E56" s="513"/>
      <c r="F56" s="513"/>
      <c r="G56" s="513"/>
      <c r="H56" s="513"/>
      <c r="I56" s="513"/>
      <c r="J56" s="513"/>
      <c r="K56" s="514"/>
      <c r="L56" s="515"/>
      <c r="M56" s="512"/>
      <c r="N56" s="513"/>
      <c r="O56" s="516"/>
      <c r="P56" s="512"/>
      <c r="Q56" s="517"/>
      <c r="R56" s="509"/>
    </row>
    <row r="57" spans="1:18" s="43" customFormat="1" ht="12.75" x14ac:dyDescent="0.2">
      <c r="A57" s="262" t="s">
        <v>523</v>
      </c>
      <c r="B57" s="510"/>
      <c r="C57" s="511"/>
      <c r="D57" s="512"/>
      <c r="E57" s="513"/>
      <c r="F57" s="513"/>
      <c r="G57" s="513"/>
      <c r="H57" s="513"/>
      <c r="I57" s="513"/>
      <c r="J57" s="513"/>
      <c r="K57" s="514"/>
      <c r="L57" s="515"/>
      <c r="M57" s="512"/>
      <c r="N57" s="513"/>
      <c r="O57" s="516"/>
      <c r="P57" s="512"/>
      <c r="Q57" s="517"/>
      <c r="R57" s="509"/>
    </row>
    <row r="58" spans="1:18" s="43" customFormat="1" ht="12.75" x14ac:dyDescent="0.2">
      <c r="A58" s="268" t="s">
        <v>658</v>
      </c>
      <c r="B58" s="510"/>
      <c r="C58" s="511"/>
      <c r="D58" s="512"/>
      <c r="E58" s="513"/>
      <c r="F58" s="513"/>
      <c r="G58" s="513"/>
      <c r="H58" s="513"/>
      <c r="I58" s="513"/>
      <c r="J58" s="513"/>
      <c r="K58" s="514"/>
      <c r="L58" s="515"/>
      <c r="M58" s="512"/>
      <c r="N58" s="513"/>
      <c r="O58" s="516"/>
      <c r="P58" s="512"/>
      <c r="Q58" s="517"/>
      <c r="R58" s="509"/>
    </row>
    <row r="59" spans="1:18" s="43" customFormat="1" ht="12.75" x14ac:dyDescent="0.2"/>
    <row r="60" spans="1:18" s="43" customFormat="1" ht="12.75" x14ac:dyDescent="0.2">
      <c r="A60" s="67" t="s">
        <v>130</v>
      </c>
    </row>
    <row r="61" spans="1:18" s="43" customFormat="1" ht="12.75" x14ac:dyDescent="0.2">
      <c r="A61" s="143">
        <v>1</v>
      </c>
      <c r="B61" s="143" t="s">
        <v>145</v>
      </c>
      <c r="C61" s="138">
        <v>3.74</v>
      </c>
      <c r="D61" s="136">
        <v>100</v>
      </c>
      <c r="E61" s="136">
        <v>10</v>
      </c>
      <c r="F61" s="140">
        <v>8</v>
      </c>
      <c r="G61" s="140">
        <v>81</v>
      </c>
      <c r="H61" s="141">
        <v>9</v>
      </c>
      <c r="I61" s="140">
        <v>160</v>
      </c>
      <c r="J61" s="136">
        <v>207</v>
      </c>
      <c r="K61" s="139">
        <v>46.43</v>
      </c>
      <c r="L61" s="138">
        <f t="shared" ref="L61" si="5">(((C61*92)/100)*K61)/100</f>
        <v>1.5975634400000001</v>
      </c>
      <c r="M61" s="136">
        <v>100</v>
      </c>
      <c r="N61" s="136">
        <v>5</v>
      </c>
      <c r="O61" s="139">
        <v>4.8449999999999998</v>
      </c>
      <c r="P61" s="140">
        <v>671</v>
      </c>
      <c r="Q61" s="140">
        <f>(E61+F61+N61)</f>
        <v>23</v>
      </c>
    </row>
    <row r="62" spans="1:18" s="43" customFormat="1" ht="12.75" customHeight="1" x14ac:dyDescent="0.2">
      <c r="A62" s="143">
        <v>2</v>
      </c>
      <c r="B62" s="150" t="s">
        <v>168</v>
      </c>
      <c r="C62" s="138">
        <v>4.05</v>
      </c>
      <c r="D62" s="140">
        <v>100</v>
      </c>
      <c r="E62" s="136">
        <v>10</v>
      </c>
      <c r="F62" s="136">
        <v>7</v>
      </c>
      <c r="G62" s="140">
        <v>79</v>
      </c>
      <c r="H62" s="141">
        <v>9</v>
      </c>
      <c r="I62" s="140">
        <v>163</v>
      </c>
      <c r="J62" s="136">
        <v>209</v>
      </c>
      <c r="K62" s="139">
        <v>48.244999999999997</v>
      </c>
      <c r="L62" s="138">
        <f>(((C62*92)/100)*K62)/100</f>
        <v>1.7976086999999996</v>
      </c>
      <c r="M62" s="140">
        <v>100</v>
      </c>
      <c r="N62" s="136">
        <v>5</v>
      </c>
      <c r="O62" s="139">
        <v>4.46</v>
      </c>
      <c r="P62" s="140">
        <v>688.6</v>
      </c>
      <c r="Q62" s="140">
        <f t="shared" ref="Q62" si="6">(E62+F62+N62)</f>
        <v>22</v>
      </c>
    </row>
    <row r="63" spans="1:18" s="43" customFormat="1" ht="12.75" customHeight="1" x14ac:dyDescent="0.2">
      <c r="A63" s="143"/>
      <c r="B63" s="150" t="s">
        <v>136</v>
      </c>
      <c r="C63" s="138">
        <f>(C61+C62)/2</f>
        <v>3.895</v>
      </c>
      <c r="D63" s="140">
        <f>(D61+D62)/2</f>
        <v>100</v>
      </c>
      <c r="E63" s="136">
        <v>10</v>
      </c>
      <c r="F63" s="140">
        <v>7</v>
      </c>
      <c r="G63" s="140">
        <f>(G61+G62)/2</f>
        <v>80</v>
      </c>
      <c r="H63" s="140">
        <f t="shared" ref="H63:J63" si="7">(H61+H62)/2</f>
        <v>9</v>
      </c>
      <c r="I63" s="140">
        <f>(I61+I62)/2</f>
        <v>161.5</v>
      </c>
      <c r="J63" s="140">
        <f t="shared" si="7"/>
        <v>208</v>
      </c>
      <c r="K63" s="139">
        <f>(K61+K62)/2</f>
        <v>47.337499999999999</v>
      </c>
      <c r="L63" s="138">
        <f t="shared" ref="L63:P63" si="8">(L61+L62)/2</f>
        <v>1.6975860699999998</v>
      </c>
      <c r="M63" s="140">
        <f t="shared" si="8"/>
        <v>100</v>
      </c>
      <c r="N63" s="140">
        <v>5</v>
      </c>
      <c r="O63" s="139">
        <f>(O61+O62)/2</f>
        <v>4.6524999999999999</v>
      </c>
      <c r="P63" s="140">
        <f t="shared" si="8"/>
        <v>679.8</v>
      </c>
      <c r="Q63" s="140">
        <f>(E63+F63+N63)</f>
        <v>22</v>
      </c>
    </row>
    <row r="64" spans="1:18" s="43" customFormat="1" ht="12.75" customHeight="1" x14ac:dyDescent="0.2">
      <c r="A64" s="99">
        <v>3</v>
      </c>
      <c r="B64" s="90" t="s">
        <v>312</v>
      </c>
      <c r="C64" s="106">
        <v>5.52</v>
      </c>
      <c r="D64" s="107">
        <f>(C64*D$63)/C$63</f>
        <v>141.72015404364569</v>
      </c>
      <c r="E64" s="108">
        <v>18</v>
      </c>
      <c r="F64" s="107">
        <v>7</v>
      </c>
      <c r="G64" s="107">
        <v>77</v>
      </c>
      <c r="H64" s="107">
        <v>9</v>
      </c>
      <c r="I64" s="107">
        <v>173</v>
      </c>
      <c r="J64" s="107">
        <v>209</v>
      </c>
      <c r="K64" s="109">
        <v>48.06</v>
      </c>
      <c r="L64" s="106">
        <f>(((C64*92)/100)*K64)/100</f>
        <v>2.4406790399999996</v>
      </c>
      <c r="M64" s="107">
        <f>(L64*M$63)/L$63</f>
        <v>143.77350775504419</v>
      </c>
      <c r="N64" s="107">
        <v>9</v>
      </c>
      <c r="O64" s="109">
        <v>5</v>
      </c>
      <c r="P64" s="107">
        <v>678.3</v>
      </c>
      <c r="Q64" s="107">
        <f>(E64+F64+N64)</f>
        <v>34</v>
      </c>
    </row>
    <row r="65" spans="1:17" s="43" customFormat="1" ht="12.75" customHeight="1" x14ac:dyDescent="0.2">
      <c r="A65" s="99">
        <v>4</v>
      </c>
      <c r="B65" s="90" t="s">
        <v>313</v>
      </c>
      <c r="C65" s="106">
        <v>4.87</v>
      </c>
      <c r="D65" s="107">
        <f>(C65*D$63)/C$63</f>
        <v>125.03209242618742</v>
      </c>
      <c r="E65" s="108">
        <v>14</v>
      </c>
      <c r="F65" s="107">
        <v>8</v>
      </c>
      <c r="G65" s="107">
        <v>86</v>
      </c>
      <c r="H65" s="107">
        <v>9</v>
      </c>
      <c r="I65" s="107">
        <v>159</v>
      </c>
      <c r="J65" s="107">
        <v>207</v>
      </c>
      <c r="K65" s="109">
        <v>47.1</v>
      </c>
      <c r="L65" s="106">
        <f t="shared" ref="L65:L105" si="9">(((C65*92)/100)*K65)/100</f>
        <v>2.1102684000000003</v>
      </c>
      <c r="M65" s="107">
        <f t="shared" ref="M65:M105" si="10">(L65*M$63)/L$63</f>
        <v>124.30995030490563</v>
      </c>
      <c r="N65" s="107">
        <v>7</v>
      </c>
      <c r="O65" s="109">
        <v>4.5</v>
      </c>
      <c r="P65" s="107">
        <v>693.6</v>
      </c>
      <c r="Q65" s="107">
        <f t="shared" ref="Q65:Q105" si="11">(E65+F65+N65)</f>
        <v>29</v>
      </c>
    </row>
    <row r="66" spans="1:17" s="43" customFormat="1" ht="12.75" customHeight="1" x14ac:dyDescent="0.2">
      <c r="A66" s="99">
        <v>5</v>
      </c>
      <c r="B66" s="90" t="s">
        <v>314</v>
      </c>
      <c r="C66" s="106">
        <v>4.83</v>
      </c>
      <c r="D66" s="107">
        <f t="shared" ref="D66:D105" si="12">(C66*D$63)/C$63</f>
        <v>124.00513478818999</v>
      </c>
      <c r="E66" s="108">
        <v>14</v>
      </c>
      <c r="F66" s="107">
        <v>9</v>
      </c>
      <c r="G66" s="107">
        <v>95</v>
      </c>
      <c r="H66" s="107">
        <v>9</v>
      </c>
      <c r="I66" s="107">
        <v>159</v>
      </c>
      <c r="J66" s="107">
        <v>209</v>
      </c>
      <c r="K66" s="109">
        <v>48.21</v>
      </c>
      <c r="L66" s="106">
        <f t="shared" si="9"/>
        <v>2.1422595599999998</v>
      </c>
      <c r="M66" s="107">
        <f t="shared" si="10"/>
        <v>126.19445917107461</v>
      </c>
      <c r="N66" s="107">
        <v>8</v>
      </c>
      <c r="O66" s="109">
        <v>4.4000000000000004</v>
      </c>
      <c r="P66" s="107">
        <v>693.6</v>
      </c>
      <c r="Q66" s="107">
        <f t="shared" si="11"/>
        <v>31</v>
      </c>
    </row>
    <row r="67" spans="1:17" s="43" customFormat="1" ht="12.75" customHeight="1" x14ac:dyDescent="0.2">
      <c r="A67" s="99">
        <v>6</v>
      </c>
      <c r="B67" s="90" t="s">
        <v>315</v>
      </c>
      <c r="C67" s="106">
        <v>5.51</v>
      </c>
      <c r="D67" s="107">
        <f t="shared" si="12"/>
        <v>141.46341463414635</v>
      </c>
      <c r="E67" s="108">
        <v>18</v>
      </c>
      <c r="F67" s="107">
        <v>8</v>
      </c>
      <c r="G67" s="107">
        <v>84</v>
      </c>
      <c r="H67" s="107">
        <v>9</v>
      </c>
      <c r="I67" s="107">
        <v>180</v>
      </c>
      <c r="J67" s="107">
        <v>209</v>
      </c>
      <c r="K67" s="109">
        <v>48.83</v>
      </c>
      <c r="L67" s="106">
        <f t="shared" si="9"/>
        <v>2.4752903599999998</v>
      </c>
      <c r="M67" s="107">
        <f t="shared" si="10"/>
        <v>145.81236284531954</v>
      </c>
      <c r="N67" s="107">
        <v>9</v>
      </c>
      <c r="O67" s="109">
        <v>4.2</v>
      </c>
      <c r="P67" s="107">
        <v>682.9</v>
      </c>
      <c r="Q67" s="107">
        <f t="shared" si="11"/>
        <v>35</v>
      </c>
    </row>
    <row r="68" spans="1:17" s="43" customFormat="1" ht="12.75" customHeight="1" x14ac:dyDescent="0.2">
      <c r="A68" s="99">
        <v>7</v>
      </c>
      <c r="B68" s="90" t="s">
        <v>231</v>
      </c>
      <c r="C68" s="106">
        <v>5.01</v>
      </c>
      <c r="D68" s="107">
        <f t="shared" si="12"/>
        <v>128.62644415917842</v>
      </c>
      <c r="E68" s="108">
        <v>16</v>
      </c>
      <c r="F68" s="107">
        <v>7</v>
      </c>
      <c r="G68" s="107">
        <v>73</v>
      </c>
      <c r="H68" s="107">
        <v>9</v>
      </c>
      <c r="I68" s="107">
        <v>159</v>
      </c>
      <c r="J68" s="107">
        <v>207</v>
      </c>
      <c r="K68" s="109">
        <v>48.31</v>
      </c>
      <c r="L68" s="106">
        <f t="shared" si="9"/>
        <v>2.2267045199999997</v>
      </c>
      <c r="M68" s="107">
        <f t="shared" si="10"/>
        <v>131.16887322243403</v>
      </c>
      <c r="N68" s="107">
        <v>8</v>
      </c>
      <c r="O68" s="109">
        <v>4.3</v>
      </c>
      <c r="P68" s="107">
        <v>682.9</v>
      </c>
      <c r="Q68" s="107">
        <f t="shared" si="11"/>
        <v>31</v>
      </c>
    </row>
    <row r="69" spans="1:17" s="43" customFormat="1" ht="12.75" customHeight="1" x14ac:dyDescent="0.2">
      <c r="A69" s="99">
        <v>8</v>
      </c>
      <c r="B69" s="90" t="s">
        <v>232</v>
      </c>
      <c r="C69" s="106">
        <v>4.57</v>
      </c>
      <c r="D69" s="107">
        <f t="shared" si="12"/>
        <v>117.32991014120667</v>
      </c>
      <c r="E69" s="108">
        <v>14</v>
      </c>
      <c r="F69" s="107">
        <v>7</v>
      </c>
      <c r="G69" s="107">
        <v>78</v>
      </c>
      <c r="H69" s="107">
        <v>9</v>
      </c>
      <c r="I69" s="107">
        <v>155</v>
      </c>
      <c r="J69" s="107">
        <v>207</v>
      </c>
      <c r="K69" s="109">
        <v>46.82</v>
      </c>
      <c r="L69" s="106">
        <f t="shared" si="9"/>
        <v>1.9685000800000003</v>
      </c>
      <c r="M69" s="107">
        <f t="shared" si="10"/>
        <v>115.95877904441102</v>
      </c>
      <c r="N69" s="107">
        <v>7</v>
      </c>
      <c r="O69" s="109">
        <v>4.7</v>
      </c>
      <c r="P69" s="107">
        <v>674</v>
      </c>
      <c r="Q69" s="107">
        <f t="shared" si="11"/>
        <v>28</v>
      </c>
    </row>
    <row r="70" spans="1:17" s="43" customFormat="1" ht="12.75" customHeight="1" x14ac:dyDescent="0.2">
      <c r="A70" s="99">
        <v>9</v>
      </c>
      <c r="B70" s="90" t="s">
        <v>233</v>
      </c>
      <c r="C70" s="106">
        <v>5.01</v>
      </c>
      <c r="D70" s="107">
        <f t="shared" si="12"/>
        <v>128.62644415917842</v>
      </c>
      <c r="E70" s="108">
        <v>16</v>
      </c>
      <c r="F70" s="107">
        <v>8</v>
      </c>
      <c r="G70" s="107">
        <v>84</v>
      </c>
      <c r="H70" s="107">
        <v>9</v>
      </c>
      <c r="I70" s="107">
        <v>156</v>
      </c>
      <c r="J70" s="107">
        <v>207</v>
      </c>
      <c r="K70" s="109">
        <v>48.25</v>
      </c>
      <c r="L70" s="106">
        <f t="shared" si="9"/>
        <v>2.2239389999999997</v>
      </c>
      <c r="M70" s="107">
        <f t="shared" si="10"/>
        <v>131.00596425134427</v>
      </c>
      <c r="N70" s="107">
        <v>8</v>
      </c>
      <c r="O70" s="109">
        <v>4.2</v>
      </c>
      <c r="P70" s="107">
        <v>669.7</v>
      </c>
      <c r="Q70" s="107">
        <f t="shared" si="11"/>
        <v>32</v>
      </c>
    </row>
    <row r="71" spans="1:17" s="43" customFormat="1" ht="12.75" customHeight="1" x14ac:dyDescent="0.2">
      <c r="A71" s="99">
        <v>10</v>
      </c>
      <c r="B71" s="90" t="s">
        <v>234</v>
      </c>
      <c r="C71" s="106">
        <v>4.46</v>
      </c>
      <c r="D71" s="107">
        <f t="shared" si="12"/>
        <v>114.50577663671373</v>
      </c>
      <c r="E71" s="108">
        <v>12</v>
      </c>
      <c r="F71" s="107">
        <v>8</v>
      </c>
      <c r="G71" s="107">
        <v>85</v>
      </c>
      <c r="H71" s="107">
        <v>9</v>
      </c>
      <c r="I71" s="107">
        <v>165</v>
      </c>
      <c r="J71" s="107">
        <v>209</v>
      </c>
      <c r="K71" s="109">
        <v>48.67</v>
      </c>
      <c r="L71" s="106">
        <f t="shared" si="9"/>
        <v>1.9970274400000003</v>
      </c>
      <c r="M71" s="107">
        <f t="shared" si="10"/>
        <v>117.63924523720912</v>
      </c>
      <c r="N71" s="107">
        <v>7</v>
      </c>
      <c r="O71" s="109">
        <v>4.7</v>
      </c>
      <c r="P71" s="107">
        <v>683.1</v>
      </c>
      <c r="Q71" s="107">
        <f t="shared" si="11"/>
        <v>27</v>
      </c>
    </row>
    <row r="72" spans="1:17" s="43" customFormat="1" ht="12.75" customHeight="1" x14ac:dyDescent="0.2">
      <c r="A72" s="99">
        <v>11</v>
      </c>
      <c r="B72" s="91" t="s">
        <v>235</v>
      </c>
      <c r="C72" s="106">
        <v>3.92</v>
      </c>
      <c r="D72" s="107">
        <f t="shared" si="12"/>
        <v>100.64184852374839</v>
      </c>
      <c r="E72" s="108">
        <v>10</v>
      </c>
      <c r="F72" s="107">
        <v>8</v>
      </c>
      <c r="G72" s="107">
        <v>82</v>
      </c>
      <c r="H72" s="107">
        <v>9</v>
      </c>
      <c r="I72" s="107">
        <v>158</v>
      </c>
      <c r="J72" s="107">
        <v>207</v>
      </c>
      <c r="K72" s="109">
        <v>47.09</v>
      </c>
      <c r="L72" s="106">
        <f t="shared" si="9"/>
        <v>1.6982537600000001</v>
      </c>
      <c r="M72" s="107">
        <f t="shared" si="10"/>
        <v>100.03933173179256</v>
      </c>
      <c r="N72" s="107">
        <v>5</v>
      </c>
      <c r="O72" s="109">
        <v>4</v>
      </c>
      <c r="P72" s="107">
        <v>694.3</v>
      </c>
      <c r="Q72" s="107">
        <f t="shared" si="11"/>
        <v>23</v>
      </c>
    </row>
    <row r="73" spans="1:17" s="43" customFormat="1" ht="12.75" customHeight="1" x14ac:dyDescent="0.2">
      <c r="A73" s="99">
        <v>12</v>
      </c>
      <c r="B73" s="91" t="s">
        <v>316</v>
      </c>
      <c r="C73" s="106">
        <v>4.57</v>
      </c>
      <c r="D73" s="107">
        <f t="shared" si="12"/>
        <v>117.32991014120667</v>
      </c>
      <c r="E73" s="108">
        <v>14</v>
      </c>
      <c r="F73" s="107">
        <v>7</v>
      </c>
      <c r="G73" s="107">
        <v>78</v>
      </c>
      <c r="H73" s="107">
        <v>9</v>
      </c>
      <c r="I73" s="107">
        <v>164</v>
      </c>
      <c r="J73" s="107">
        <v>209</v>
      </c>
      <c r="K73" s="109">
        <v>48.28</v>
      </c>
      <c r="L73" s="106">
        <f t="shared" si="9"/>
        <v>2.0298843200000003</v>
      </c>
      <c r="M73" s="107">
        <f t="shared" si="10"/>
        <v>119.57475122307055</v>
      </c>
      <c r="N73" s="107">
        <v>7</v>
      </c>
      <c r="O73" s="109">
        <v>5.0999999999999996</v>
      </c>
      <c r="P73" s="107">
        <v>674</v>
      </c>
      <c r="Q73" s="107">
        <f t="shared" si="11"/>
        <v>28</v>
      </c>
    </row>
    <row r="74" spans="1:17" s="43" customFormat="1" ht="12.75" customHeight="1" x14ac:dyDescent="0.2">
      <c r="A74" s="99">
        <v>13</v>
      </c>
      <c r="B74" s="91" t="s">
        <v>317</v>
      </c>
      <c r="C74" s="106">
        <v>5.54</v>
      </c>
      <c r="D74" s="107">
        <f t="shared" si="12"/>
        <v>142.23363286264441</v>
      </c>
      <c r="E74" s="108">
        <v>18</v>
      </c>
      <c r="F74" s="107">
        <v>8</v>
      </c>
      <c r="G74" s="107">
        <v>83</v>
      </c>
      <c r="H74" s="107">
        <v>9</v>
      </c>
      <c r="I74" s="107">
        <v>170</v>
      </c>
      <c r="J74" s="107">
        <v>209</v>
      </c>
      <c r="K74" s="109">
        <v>47.99</v>
      </c>
      <c r="L74" s="106">
        <f t="shared" si="9"/>
        <v>2.4459543200000002</v>
      </c>
      <c r="M74" s="107">
        <f>(L74*M$63)/L$63</f>
        <v>144.084259598101</v>
      </c>
      <c r="N74" s="107">
        <v>9</v>
      </c>
      <c r="O74" s="109">
        <v>4.7</v>
      </c>
      <c r="P74" s="107">
        <v>692.1</v>
      </c>
      <c r="Q74" s="107">
        <f t="shared" si="11"/>
        <v>35</v>
      </c>
    </row>
    <row r="75" spans="1:17" s="43" customFormat="1" ht="12.75" customHeight="1" x14ac:dyDescent="0.2">
      <c r="A75" s="99">
        <v>14</v>
      </c>
      <c r="B75" s="91" t="s">
        <v>169</v>
      </c>
      <c r="C75" s="106">
        <v>5.05</v>
      </c>
      <c r="D75" s="107">
        <f t="shared" si="12"/>
        <v>129.65340179717586</v>
      </c>
      <c r="E75" s="108">
        <v>16</v>
      </c>
      <c r="F75" s="107">
        <v>8</v>
      </c>
      <c r="G75" s="107">
        <v>87</v>
      </c>
      <c r="H75" s="107">
        <v>9</v>
      </c>
      <c r="I75" s="107">
        <v>164</v>
      </c>
      <c r="J75" s="107">
        <v>209</v>
      </c>
      <c r="K75" s="109">
        <v>46.09</v>
      </c>
      <c r="L75" s="106">
        <f t="shared" si="9"/>
        <v>2.1413414</v>
      </c>
      <c r="M75" s="107">
        <f t="shared" si="10"/>
        <v>126.14037295911601</v>
      </c>
      <c r="N75" s="107">
        <v>8</v>
      </c>
      <c r="O75" s="109">
        <v>5.0999999999999996</v>
      </c>
      <c r="P75" s="107">
        <v>696.6</v>
      </c>
      <c r="Q75" s="107">
        <f t="shared" si="11"/>
        <v>32</v>
      </c>
    </row>
    <row r="76" spans="1:17" s="43" customFormat="1" ht="12.75" customHeight="1" x14ac:dyDescent="0.2">
      <c r="A76" s="99">
        <v>15</v>
      </c>
      <c r="B76" s="91" t="s">
        <v>170</v>
      </c>
      <c r="C76" s="106">
        <v>4.3</v>
      </c>
      <c r="D76" s="107">
        <f t="shared" si="12"/>
        <v>110.397946084724</v>
      </c>
      <c r="E76" s="108">
        <v>12</v>
      </c>
      <c r="F76" s="107">
        <v>7</v>
      </c>
      <c r="G76" s="107">
        <v>74</v>
      </c>
      <c r="H76" s="107">
        <v>9</v>
      </c>
      <c r="I76" s="107">
        <v>162</v>
      </c>
      <c r="J76" s="107">
        <v>209</v>
      </c>
      <c r="K76" s="109">
        <v>46.63</v>
      </c>
      <c r="L76" s="106">
        <f t="shared" si="9"/>
        <v>1.8446828</v>
      </c>
      <c r="M76" s="107">
        <f t="shared" si="10"/>
        <v>108.66505284176844</v>
      </c>
      <c r="N76" s="107">
        <v>6</v>
      </c>
      <c r="O76" s="109">
        <v>4.3</v>
      </c>
      <c r="P76" s="107">
        <v>693.5</v>
      </c>
      <c r="Q76" s="107">
        <f t="shared" si="11"/>
        <v>25</v>
      </c>
    </row>
    <row r="77" spans="1:17" s="43" customFormat="1" ht="12.75" customHeight="1" x14ac:dyDescent="0.2">
      <c r="A77" s="99">
        <v>16</v>
      </c>
      <c r="B77" s="91" t="s">
        <v>171</v>
      </c>
      <c r="C77" s="106">
        <v>4.9000000000000004</v>
      </c>
      <c r="D77" s="107">
        <f t="shared" si="12"/>
        <v>125.80231065468551</v>
      </c>
      <c r="E77" s="108">
        <v>16</v>
      </c>
      <c r="F77" s="107">
        <v>8</v>
      </c>
      <c r="G77" s="107">
        <v>83</v>
      </c>
      <c r="H77" s="107">
        <v>9</v>
      </c>
      <c r="I77" s="107">
        <v>166</v>
      </c>
      <c r="J77" s="107">
        <v>207</v>
      </c>
      <c r="K77" s="109">
        <v>48.31</v>
      </c>
      <c r="L77" s="106">
        <f t="shared" si="9"/>
        <v>2.1778148000000002</v>
      </c>
      <c r="M77" s="107">
        <f t="shared" si="10"/>
        <v>128.28891792214108</v>
      </c>
      <c r="N77" s="107">
        <v>8</v>
      </c>
      <c r="O77" s="109">
        <v>4.5</v>
      </c>
      <c r="P77" s="107">
        <v>681.2</v>
      </c>
      <c r="Q77" s="107">
        <f t="shared" si="11"/>
        <v>32</v>
      </c>
    </row>
    <row r="78" spans="1:17" s="43" customFormat="1" ht="12.75" customHeight="1" x14ac:dyDescent="0.2">
      <c r="A78" s="99">
        <v>17</v>
      </c>
      <c r="B78" s="91" t="s">
        <v>172</v>
      </c>
      <c r="C78" s="106">
        <v>4.4400000000000004</v>
      </c>
      <c r="D78" s="107">
        <f t="shared" si="12"/>
        <v>113.99229781771503</v>
      </c>
      <c r="E78" s="108">
        <v>12</v>
      </c>
      <c r="F78" s="107">
        <v>9</v>
      </c>
      <c r="G78" s="107">
        <v>91</v>
      </c>
      <c r="H78" s="107">
        <v>9</v>
      </c>
      <c r="I78" s="107">
        <v>158</v>
      </c>
      <c r="J78" s="107">
        <v>207</v>
      </c>
      <c r="K78" s="109">
        <v>48.76</v>
      </c>
      <c r="L78" s="106">
        <f t="shared" si="9"/>
        <v>1.9917484800000003</v>
      </c>
      <c r="M78" s="107">
        <f t="shared" si="10"/>
        <v>117.3282766157477</v>
      </c>
      <c r="N78" s="107">
        <v>7</v>
      </c>
      <c r="O78" s="109">
        <v>4</v>
      </c>
      <c r="P78" s="107">
        <v>690.2</v>
      </c>
      <c r="Q78" s="107">
        <f t="shared" si="11"/>
        <v>28</v>
      </c>
    </row>
    <row r="79" spans="1:17" s="43" customFormat="1" ht="12.75" customHeight="1" x14ac:dyDescent="0.2">
      <c r="A79" s="99">
        <v>18</v>
      </c>
      <c r="B79" s="91" t="s">
        <v>173</v>
      </c>
      <c r="C79" s="106">
        <v>4.87</v>
      </c>
      <c r="D79" s="107">
        <f t="shared" si="12"/>
        <v>125.03209242618742</v>
      </c>
      <c r="E79" s="108">
        <v>14</v>
      </c>
      <c r="F79" s="107">
        <v>8</v>
      </c>
      <c r="G79" s="107">
        <v>87</v>
      </c>
      <c r="H79" s="107">
        <v>9</v>
      </c>
      <c r="I79" s="107">
        <v>155</v>
      </c>
      <c r="J79" s="107">
        <v>209</v>
      </c>
      <c r="K79" s="109">
        <v>48.75</v>
      </c>
      <c r="L79" s="106">
        <f t="shared" si="9"/>
        <v>2.1841950000000003</v>
      </c>
      <c r="M79" s="107">
        <f t="shared" si="10"/>
        <v>128.66475748119214</v>
      </c>
      <c r="N79" s="107">
        <v>8</v>
      </c>
      <c r="O79" s="109">
        <v>4.9000000000000004</v>
      </c>
      <c r="P79" s="107">
        <v>691.3</v>
      </c>
      <c r="Q79" s="107">
        <f t="shared" si="11"/>
        <v>30</v>
      </c>
    </row>
    <row r="80" spans="1:17" s="115" customFormat="1" ht="12.75" customHeight="1" x14ac:dyDescent="0.2">
      <c r="A80" s="99">
        <v>19</v>
      </c>
      <c r="B80" s="91" t="s">
        <v>236</v>
      </c>
      <c r="C80" s="106">
        <v>4.68</v>
      </c>
      <c r="D80" s="107">
        <f t="shared" si="12"/>
        <v>120.15404364569962</v>
      </c>
      <c r="E80" s="108">
        <v>14</v>
      </c>
      <c r="F80" s="107">
        <v>9</v>
      </c>
      <c r="G80" s="107">
        <v>98</v>
      </c>
      <c r="H80" s="107">
        <v>9</v>
      </c>
      <c r="I80" s="107">
        <v>172</v>
      </c>
      <c r="J80" s="107">
        <v>207</v>
      </c>
      <c r="K80" s="109">
        <v>48.77</v>
      </c>
      <c r="L80" s="106">
        <f t="shared" si="9"/>
        <v>2.0998411199999998</v>
      </c>
      <c r="M80" s="107">
        <f t="shared" si="10"/>
        <v>123.69570869534762</v>
      </c>
      <c r="N80" s="107">
        <v>7</v>
      </c>
      <c r="O80" s="109">
        <v>4.2</v>
      </c>
      <c r="P80" s="107">
        <v>659.9</v>
      </c>
      <c r="Q80" s="107">
        <f t="shared" si="11"/>
        <v>30</v>
      </c>
    </row>
    <row r="81" spans="1:17" s="43" customFormat="1" ht="12.75" customHeight="1" x14ac:dyDescent="0.2">
      <c r="A81" s="99">
        <v>20</v>
      </c>
      <c r="B81" s="91" t="s">
        <v>237</v>
      </c>
      <c r="C81" s="106">
        <v>5.16</v>
      </c>
      <c r="D81" s="107">
        <f t="shared" si="12"/>
        <v>132.47753530166881</v>
      </c>
      <c r="E81" s="108">
        <v>16</v>
      </c>
      <c r="F81" s="107">
        <v>8</v>
      </c>
      <c r="G81" s="107">
        <v>82</v>
      </c>
      <c r="H81" s="107">
        <v>9</v>
      </c>
      <c r="I81" s="107">
        <v>167</v>
      </c>
      <c r="J81" s="107">
        <v>209</v>
      </c>
      <c r="K81" s="109">
        <v>47.61</v>
      </c>
      <c r="L81" s="106">
        <f t="shared" si="9"/>
        <v>2.2601419200000001</v>
      </c>
      <c r="M81" s="107">
        <f t="shared" si="10"/>
        <v>133.13857600162802</v>
      </c>
      <c r="N81" s="107">
        <v>8</v>
      </c>
      <c r="O81" s="109">
        <v>4.8</v>
      </c>
      <c r="P81" s="107">
        <v>679.4</v>
      </c>
      <c r="Q81" s="107">
        <f t="shared" si="11"/>
        <v>32</v>
      </c>
    </row>
    <row r="82" spans="1:17" s="43" customFormat="1" ht="12.75" customHeight="1" x14ac:dyDescent="0.2">
      <c r="A82" s="99">
        <v>21</v>
      </c>
      <c r="B82" s="91" t="s">
        <v>238</v>
      </c>
      <c r="C82" s="106">
        <v>5.15</v>
      </c>
      <c r="D82" s="107">
        <f t="shared" si="12"/>
        <v>132.22079589216943</v>
      </c>
      <c r="E82" s="108">
        <v>16</v>
      </c>
      <c r="F82" s="107">
        <v>6</v>
      </c>
      <c r="G82" s="107">
        <v>67</v>
      </c>
      <c r="H82" s="107">
        <v>9</v>
      </c>
      <c r="I82" s="107">
        <v>164</v>
      </c>
      <c r="J82" s="107">
        <v>209</v>
      </c>
      <c r="K82" s="109">
        <v>47.5</v>
      </c>
      <c r="L82" s="106">
        <f t="shared" si="9"/>
        <v>2.2505500000000001</v>
      </c>
      <c r="M82" s="107">
        <f t="shared" si="10"/>
        <v>132.57354308992416</v>
      </c>
      <c r="N82" s="107">
        <v>8</v>
      </c>
      <c r="O82" s="109">
        <v>4.3</v>
      </c>
      <c r="P82" s="107">
        <v>666.2</v>
      </c>
      <c r="Q82" s="107">
        <f t="shared" si="11"/>
        <v>30</v>
      </c>
    </row>
    <row r="83" spans="1:17" s="43" customFormat="1" ht="12.75" customHeight="1" x14ac:dyDescent="0.2">
      <c r="A83" s="24">
        <v>22</v>
      </c>
      <c r="B83" s="91" t="s">
        <v>239</v>
      </c>
      <c r="C83" s="13">
        <v>5.33</v>
      </c>
      <c r="D83" s="107">
        <f t="shared" si="12"/>
        <v>136.84210526315789</v>
      </c>
      <c r="E83" s="11">
        <v>18</v>
      </c>
      <c r="F83" s="170">
        <v>7</v>
      </c>
      <c r="G83" s="104">
        <v>75</v>
      </c>
      <c r="H83" s="26">
        <v>9</v>
      </c>
      <c r="I83" s="170">
        <v>168</v>
      </c>
      <c r="J83" s="219">
        <v>209</v>
      </c>
      <c r="K83" s="105">
        <v>46.57</v>
      </c>
      <c r="L83" s="106">
        <f t="shared" si="9"/>
        <v>2.2836065199999998</v>
      </c>
      <c r="M83" s="107">
        <f t="shared" si="10"/>
        <v>134.52080930423753</v>
      </c>
      <c r="N83" s="11">
        <v>8</v>
      </c>
      <c r="O83" s="14">
        <v>5</v>
      </c>
      <c r="P83" s="104">
        <v>672</v>
      </c>
      <c r="Q83" s="107">
        <f t="shared" si="11"/>
        <v>33</v>
      </c>
    </row>
    <row r="84" spans="1:17" s="43" customFormat="1" ht="12.75" customHeight="1" x14ac:dyDescent="0.2">
      <c r="A84" s="24">
        <v>23</v>
      </c>
      <c r="B84" s="91" t="s">
        <v>318</v>
      </c>
      <c r="C84" s="13">
        <v>5.09</v>
      </c>
      <c r="D84" s="107">
        <f t="shared" si="12"/>
        <v>130.6803594351733</v>
      </c>
      <c r="E84" s="11">
        <v>16</v>
      </c>
      <c r="F84" s="170">
        <v>9</v>
      </c>
      <c r="G84" s="104">
        <v>97</v>
      </c>
      <c r="H84" s="26">
        <v>9</v>
      </c>
      <c r="I84" s="170">
        <v>167</v>
      </c>
      <c r="J84" s="219">
        <v>209</v>
      </c>
      <c r="K84" s="105">
        <v>48.59</v>
      </c>
      <c r="L84" s="106">
        <f t="shared" si="9"/>
        <v>2.2753725199999999</v>
      </c>
      <c r="M84" s="107">
        <f t="shared" si="10"/>
        <v>134.03576762384719</v>
      </c>
      <c r="N84" s="11">
        <v>8</v>
      </c>
      <c r="O84" s="14">
        <v>5</v>
      </c>
      <c r="P84" s="104">
        <v>672.5</v>
      </c>
      <c r="Q84" s="107">
        <f t="shared" si="11"/>
        <v>33</v>
      </c>
    </row>
    <row r="85" spans="1:17" s="43" customFormat="1" ht="12.75" customHeight="1" x14ac:dyDescent="0.2">
      <c r="A85" s="24">
        <v>24</v>
      </c>
      <c r="B85" s="91" t="s">
        <v>146</v>
      </c>
      <c r="C85" s="13">
        <v>5.73</v>
      </c>
      <c r="D85" s="107">
        <f t="shared" si="12"/>
        <v>147.11168164313221</v>
      </c>
      <c r="E85" s="11">
        <v>18</v>
      </c>
      <c r="F85" s="170">
        <v>8</v>
      </c>
      <c r="G85" s="104">
        <v>86</v>
      </c>
      <c r="H85" s="26">
        <v>9</v>
      </c>
      <c r="I85" s="170">
        <v>170</v>
      </c>
      <c r="J85" s="219">
        <v>209</v>
      </c>
      <c r="K85" s="105">
        <v>47.27</v>
      </c>
      <c r="L85" s="106">
        <f t="shared" si="9"/>
        <v>2.4918853200000006</v>
      </c>
      <c r="M85" s="107">
        <f t="shared" si="10"/>
        <v>146.78992506106044</v>
      </c>
      <c r="N85" s="11">
        <v>9</v>
      </c>
      <c r="O85" s="14">
        <v>4.8</v>
      </c>
      <c r="P85" s="104">
        <v>699.6</v>
      </c>
      <c r="Q85" s="107">
        <f t="shared" si="11"/>
        <v>35</v>
      </c>
    </row>
    <row r="86" spans="1:17" s="43" customFormat="1" ht="12.75" customHeight="1" x14ac:dyDescent="0.2">
      <c r="A86" s="24">
        <v>25</v>
      </c>
      <c r="B86" s="91" t="s">
        <v>240</v>
      </c>
      <c r="C86" s="13">
        <v>4.66</v>
      </c>
      <c r="D86" s="107">
        <f t="shared" si="12"/>
        <v>119.6405648267009</v>
      </c>
      <c r="E86" s="11">
        <v>14</v>
      </c>
      <c r="F86" s="170">
        <v>7</v>
      </c>
      <c r="G86" s="104">
        <v>76</v>
      </c>
      <c r="H86" s="26">
        <v>9</v>
      </c>
      <c r="I86" s="170">
        <v>165</v>
      </c>
      <c r="J86" s="219">
        <v>207</v>
      </c>
      <c r="K86" s="105">
        <v>47.96</v>
      </c>
      <c r="L86" s="106">
        <f t="shared" si="9"/>
        <v>2.0561411200000004</v>
      </c>
      <c r="M86" s="107">
        <f t="shared" si="10"/>
        <v>121.1214651402035</v>
      </c>
      <c r="N86" s="11">
        <v>7</v>
      </c>
      <c r="O86" s="14">
        <v>4.8</v>
      </c>
      <c r="P86" s="104">
        <v>698.4</v>
      </c>
      <c r="Q86" s="107">
        <f t="shared" si="11"/>
        <v>28</v>
      </c>
    </row>
    <row r="87" spans="1:17" s="43" customFormat="1" ht="12.75" customHeight="1" x14ac:dyDescent="0.2">
      <c r="A87" s="24">
        <v>26</v>
      </c>
      <c r="B87" s="91" t="s">
        <v>147</v>
      </c>
      <c r="C87" s="13">
        <v>5.48</v>
      </c>
      <c r="D87" s="107">
        <f t="shared" si="12"/>
        <v>140.69319640564828</v>
      </c>
      <c r="E87" s="11">
        <v>18</v>
      </c>
      <c r="F87" s="170">
        <v>8</v>
      </c>
      <c r="G87" s="104">
        <v>85</v>
      </c>
      <c r="H87" s="26">
        <v>9</v>
      </c>
      <c r="I87" s="170">
        <v>163</v>
      </c>
      <c r="J87" s="219">
        <v>207</v>
      </c>
      <c r="K87" s="105">
        <v>46.22</v>
      </c>
      <c r="L87" s="106">
        <f t="shared" si="9"/>
        <v>2.3302275199999998</v>
      </c>
      <c r="M87" s="107">
        <f t="shared" si="10"/>
        <v>137.26712071806762</v>
      </c>
      <c r="N87" s="11">
        <v>9</v>
      </c>
      <c r="O87" s="14">
        <v>4.7</v>
      </c>
      <c r="P87" s="104">
        <v>685.2</v>
      </c>
      <c r="Q87" s="107">
        <f t="shared" si="11"/>
        <v>35</v>
      </c>
    </row>
    <row r="88" spans="1:17" s="43" customFormat="1" ht="12.75" customHeight="1" x14ac:dyDescent="0.2">
      <c r="A88" s="24">
        <v>27</v>
      </c>
      <c r="B88" s="91" t="s">
        <v>174</v>
      </c>
      <c r="C88" s="13">
        <v>4.8499999999999996</v>
      </c>
      <c r="D88" s="107">
        <f t="shared" si="12"/>
        <v>124.51861360718868</v>
      </c>
      <c r="E88" s="11">
        <v>14</v>
      </c>
      <c r="F88" s="170">
        <v>8</v>
      </c>
      <c r="G88" s="104">
        <v>82</v>
      </c>
      <c r="H88" s="26">
        <v>9</v>
      </c>
      <c r="I88" s="170">
        <v>159</v>
      </c>
      <c r="J88" s="219">
        <v>207</v>
      </c>
      <c r="K88" s="105">
        <v>48.44</v>
      </c>
      <c r="L88" s="106">
        <f t="shared" si="9"/>
        <v>2.1613927999999998</v>
      </c>
      <c r="M88" s="107">
        <f t="shared" si="10"/>
        <v>127.32154429141846</v>
      </c>
      <c r="N88" s="11">
        <v>8</v>
      </c>
      <c r="O88" s="14">
        <v>4.4000000000000004</v>
      </c>
      <c r="P88" s="104">
        <v>688.2</v>
      </c>
      <c r="Q88" s="107">
        <f t="shared" si="11"/>
        <v>30</v>
      </c>
    </row>
    <row r="89" spans="1:17" s="43" customFormat="1" ht="12.75" customHeight="1" x14ac:dyDescent="0.2">
      <c r="A89" s="24">
        <v>28</v>
      </c>
      <c r="B89" s="92" t="s">
        <v>241</v>
      </c>
      <c r="C89" s="13">
        <v>4.58</v>
      </c>
      <c r="D89" s="107">
        <f t="shared" si="12"/>
        <v>117.58664955070603</v>
      </c>
      <c r="E89" s="11">
        <v>14</v>
      </c>
      <c r="F89" s="170">
        <v>7</v>
      </c>
      <c r="G89" s="104">
        <v>73</v>
      </c>
      <c r="H89" s="26">
        <v>9</v>
      </c>
      <c r="I89" s="170">
        <v>166</v>
      </c>
      <c r="J89" s="219">
        <v>207</v>
      </c>
      <c r="K89" s="105">
        <v>47.22</v>
      </c>
      <c r="L89" s="106">
        <f t="shared" si="9"/>
        <v>1.9896619200000001</v>
      </c>
      <c r="M89" s="107">
        <f t="shared" si="10"/>
        <v>117.2053632603147</v>
      </c>
      <c r="N89" s="11">
        <v>7</v>
      </c>
      <c r="O89" s="14">
        <v>4.5999999999999996</v>
      </c>
      <c r="P89" s="104">
        <v>685.9</v>
      </c>
      <c r="Q89" s="107">
        <f t="shared" si="11"/>
        <v>28</v>
      </c>
    </row>
    <row r="90" spans="1:17" s="43" customFormat="1" ht="12.75" customHeight="1" x14ac:dyDescent="0.2">
      <c r="A90" s="24">
        <v>29</v>
      </c>
      <c r="B90" s="92" t="s">
        <v>242</v>
      </c>
      <c r="C90" s="13">
        <v>4.22</v>
      </c>
      <c r="D90" s="107">
        <f t="shared" si="12"/>
        <v>108.34403080872914</v>
      </c>
      <c r="E90" s="11">
        <v>12</v>
      </c>
      <c r="F90" s="170">
        <v>7</v>
      </c>
      <c r="G90" s="104">
        <v>77</v>
      </c>
      <c r="H90" s="26">
        <v>9</v>
      </c>
      <c r="I90" s="170">
        <v>171</v>
      </c>
      <c r="J90" s="219">
        <v>209</v>
      </c>
      <c r="K90" s="105">
        <v>48.26</v>
      </c>
      <c r="L90" s="106">
        <f t="shared" si="9"/>
        <v>1.8736462399999996</v>
      </c>
      <c r="M90" s="107">
        <f t="shared" si="10"/>
        <v>110.37120727551681</v>
      </c>
      <c r="N90" s="11">
        <v>6</v>
      </c>
      <c r="O90" s="14">
        <v>4.7</v>
      </c>
      <c r="P90" s="104">
        <v>686</v>
      </c>
      <c r="Q90" s="107">
        <f t="shared" si="11"/>
        <v>25</v>
      </c>
    </row>
    <row r="91" spans="1:17" s="43" customFormat="1" ht="12.75" customHeight="1" x14ac:dyDescent="0.2">
      <c r="A91" s="24">
        <v>30</v>
      </c>
      <c r="B91" s="92" t="s">
        <v>243</v>
      </c>
      <c r="C91" s="13">
        <v>4.75</v>
      </c>
      <c r="D91" s="107">
        <f t="shared" si="12"/>
        <v>121.95121951219512</v>
      </c>
      <c r="E91" s="11">
        <v>14</v>
      </c>
      <c r="F91" s="170">
        <v>8</v>
      </c>
      <c r="G91" s="104">
        <v>90</v>
      </c>
      <c r="H91" s="26">
        <v>9</v>
      </c>
      <c r="I91" s="170">
        <v>161</v>
      </c>
      <c r="J91" s="219">
        <v>207</v>
      </c>
      <c r="K91" s="105">
        <v>47.79</v>
      </c>
      <c r="L91" s="106">
        <f t="shared" si="9"/>
        <v>2.0884230000000001</v>
      </c>
      <c r="M91" s="107">
        <f t="shared" si="10"/>
        <v>123.02309950033936</v>
      </c>
      <c r="N91" s="11">
        <v>7</v>
      </c>
      <c r="O91" s="14">
        <v>4.5</v>
      </c>
      <c r="P91" s="104">
        <v>686.9</v>
      </c>
      <c r="Q91" s="107">
        <f t="shared" si="11"/>
        <v>29</v>
      </c>
    </row>
    <row r="92" spans="1:17" s="43" customFormat="1" ht="12.75" customHeight="1" x14ac:dyDescent="0.2">
      <c r="A92" s="24">
        <v>31</v>
      </c>
      <c r="B92" s="92" t="s">
        <v>244</v>
      </c>
      <c r="C92" s="13">
        <v>5.07</v>
      </c>
      <c r="D92" s="107">
        <f t="shared" si="12"/>
        <v>130.16688061617458</v>
      </c>
      <c r="E92" s="11">
        <v>16</v>
      </c>
      <c r="F92" s="170">
        <v>9</v>
      </c>
      <c r="G92" s="104">
        <v>91</v>
      </c>
      <c r="H92" s="26">
        <v>9</v>
      </c>
      <c r="I92" s="170">
        <v>168</v>
      </c>
      <c r="J92" s="219">
        <v>209</v>
      </c>
      <c r="K92" s="105">
        <v>47.29</v>
      </c>
      <c r="L92" s="106">
        <f t="shared" si="9"/>
        <v>2.2057947600000003</v>
      </c>
      <c r="M92" s="107">
        <f t="shared" si="10"/>
        <v>129.93713832724845</v>
      </c>
      <c r="N92" s="11">
        <v>8</v>
      </c>
      <c r="O92" s="14">
        <v>5</v>
      </c>
      <c r="P92" s="104">
        <v>685.2</v>
      </c>
      <c r="Q92" s="107">
        <f t="shared" si="11"/>
        <v>33</v>
      </c>
    </row>
    <row r="93" spans="1:17" s="43" customFormat="1" ht="12.75" customHeight="1" x14ac:dyDescent="0.2">
      <c r="A93" s="24">
        <v>32</v>
      </c>
      <c r="B93" s="92" t="s">
        <v>245</v>
      </c>
      <c r="C93" s="13">
        <v>4.91</v>
      </c>
      <c r="D93" s="107">
        <f t="shared" si="12"/>
        <v>126.05905006418485</v>
      </c>
      <c r="E93" s="11">
        <v>16</v>
      </c>
      <c r="F93" s="170">
        <v>8</v>
      </c>
      <c r="G93" s="104">
        <v>90</v>
      </c>
      <c r="H93" s="26">
        <v>9</v>
      </c>
      <c r="I93" s="170">
        <v>165</v>
      </c>
      <c r="J93" s="219">
        <v>209</v>
      </c>
      <c r="K93" s="105">
        <v>47.09</v>
      </c>
      <c r="L93" s="106">
        <f t="shared" si="9"/>
        <v>2.1271494800000004</v>
      </c>
      <c r="M93" s="107">
        <f t="shared" si="10"/>
        <v>125.30436704160753</v>
      </c>
      <c r="N93" s="11">
        <v>7</v>
      </c>
      <c r="O93" s="14">
        <v>4.5999999999999996</v>
      </c>
      <c r="P93" s="104">
        <v>695.9</v>
      </c>
      <c r="Q93" s="107">
        <f t="shared" si="11"/>
        <v>31</v>
      </c>
    </row>
    <row r="94" spans="1:17" s="43" customFormat="1" ht="12.75" customHeight="1" x14ac:dyDescent="0.2">
      <c r="A94" s="24">
        <v>33</v>
      </c>
      <c r="B94" s="92" t="s">
        <v>246</v>
      </c>
      <c r="C94" s="13">
        <v>5.05</v>
      </c>
      <c r="D94" s="107">
        <f t="shared" si="12"/>
        <v>129.65340179717586</v>
      </c>
      <c r="E94" s="11">
        <v>16</v>
      </c>
      <c r="F94" s="170">
        <v>7</v>
      </c>
      <c r="G94" s="104">
        <v>76</v>
      </c>
      <c r="H94" s="26">
        <v>9</v>
      </c>
      <c r="I94" s="170">
        <v>161</v>
      </c>
      <c r="J94" s="219">
        <v>207</v>
      </c>
      <c r="K94" s="105">
        <v>47.78</v>
      </c>
      <c r="L94" s="106">
        <f t="shared" si="9"/>
        <v>2.2198587999999999</v>
      </c>
      <c r="M94" s="107">
        <f t="shared" si="10"/>
        <v>130.76561119519553</v>
      </c>
      <c r="N94" s="11">
        <v>8</v>
      </c>
      <c r="O94" s="14">
        <v>4.5999999999999996</v>
      </c>
      <c r="P94" s="104">
        <v>688.7</v>
      </c>
      <c r="Q94" s="107">
        <f t="shared" si="11"/>
        <v>31</v>
      </c>
    </row>
    <row r="95" spans="1:17" s="43" customFormat="1" ht="12.75" customHeight="1" x14ac:dyDescent="0.2">
      <c r="A95" s="24">
        <v>34</v>
      </c>
      <c r="B95" s="92" t="s">
        <v>319</v>
      </c>
      <c r="C95" s="13">
        <v>5.13</v>
      </c>
      <c r="D95" s="107">
        <f t="shared" si="12"/>
        <v>131.70731707317074</v>
      </c>
      <c r="E95" s="170">
        <v>16</v>
      </c>
      <c r="F95" s="170">
        <v>9</v>
      </c>
      <c r="G95" s="104">
        <v>92</v>
      </c>
      <c r="H95" s="111">
        <v>9</v>
      </c>
      <c r="I95" s="170">
        <v>170</v>
      </c>
      <c r="J95" s="219">
        <v>209</v>
      </c>
      <c r="K95" s="105">
        <v>48.43</v>
      </c>
      <c r="L95" s="106">
        <f t="shared" si="9"/>
        <v>2.2857022799999998</v>
      </c>
      <c r="M95" s="107">
        <f t="shared" si="10"/>
        <v>134.64426460568211</v>
      </c>
      <c r="N95" s="170">
        <v>8</v>
      </c>
      <c r="O95" s="105">
        <v>4.5</v>
      </c>
      <c r="P95" s="104">
        <v>695.6</v>
      </c>
      <c r="Q95" s="107">
        <f t="shared" si="11"/>
        <v>33</v>
      </c>
    </row>
    <row r="96" spans="1:17" s="43" customFormat="1" ht="12.75" customHeight="1" x14ac:dyDescent="0.2">
      <c r="A96" s="24">
        <v>35</v>
      </c>
      <c r="B96" s="92" t="s">
        <v>320</v>
      </c>
      <c r="C96" s="13">
        <v>5</v>
      </c>
      <c r="D96" s="107">
        <f t="shared" si="12"/>
        <v>128.36970474967907</v>
      </c>
      <c r="E96" s="170">
        <v>16</v>
      </c>
      <c r="F96" s="170">
        <v>6</v>
      </c>
      <c r="G96" s="104">
        <v>70</v>
      </c>
      <c r="H96" s="111">
        <v>9</v>
      </c>
      <c r="I96" s="170">
        <v>187</v>
      </c>
      <c r="J96" s="219">
        <v>209</v>
      </c>
      <c r="K96" s="105">
        <v>46.32</v>
      </c>
      <c r="L96" s="106">
        <f t="shared" si="9"/>
        <v>2.1307199999999997</v>
      </c>
      <c r="M96" s="107">
        <f t="shared" si="10"/>
        <v>125.51469628871307</v>
      </c>
      <c r="N96" s="170">
        <v>8</v>
      </c>
      <c r="O96" s="105">
        <v>5</v>
      </c>
      <c r="P96" s="104">
        <v>689.7</v>
      </c>
      <c r="Q96" s="107">
        <f t="shared" si="11"/>
        <v>30</v>
      </c>
    </row>
    <row r="97" spans="1:18" s="43" customFormat="1" ht="12.75" customHeight="1" x14ac:dyDescent="0.2">
      <c r="A97" s="24">
        <v>36</v>
      </c>
      <c r="B97" s="92" t="s">
        <v>321</v>
      </c>
      <c r="C97" s="13">
        <v>5.66</v>
      </c>
      <c r="D97" s="107">
        <f t="shared" si="12"/>
        <v>145.31450577663671</v>
      </c>
      <c r="E97" s="170">
        <v>18</v>
      </c>
      <c r="F97" s="170">
        <v>8</v>
      </c>
      <c r="G97" s="104">
        <v>90</v>
      </c>
      <c r="H97" s="111">
        <v>9</v>
      </c>
      <c r="I97" s="170">
        <v>162</v>
      </c>
      <c r="J97" s="219">
        <v>207</v>
      </c>
      <c r="K97" s="105">
        <v>47.29</v>
      </c>
      <c r="L97" s="106">
        <f t="shared" si="9"/>
        <v>2.4624848799999999</v>
      </c>
      <c r="M97" s="107">
        <f t="shared" si="10"/>
        <v>145.05802819176054</v>
      </c>
      <c r="N97" s="170">
        <v>9</v>
      </c>
      <c r="O97" s="105">
        <v>6.4</v>
      </c>
      <c r="P97" s="104">
        <v>685.9</v>
      </c>
      <c r="Q97" s="107">
        <f t="shared" si="11"/>
        <v>35</v>
      </c>
    </row>
    <row r="98" spans="1:18" s="43" customFormat="1" ht="12.75" customHeight="1" x14ac:dyDescent="0.2">
      <c r="A98" s="24">
        <v>37</v>
      </c>
      <c r="B98" s="92" t="s">
        <v>322</v>
      </c>
      <c r="C98" s="13">
        <v>4.92</v>
      </c>
      <c r="D98" s="107">
        <f t="shared" si="12"/>
        <v>126.31578947368421</v>
      </c>
      <c r="E98" s="11">
        <v>16</v>
      </c>
      <c r="F98" s="170">
        <v>8</v>
      </c>
      <c r="G98" s="104">
        <v>85</v>
      </c>
      <c r="H98" s="26">
        <v>9</v>
      </c>
      <c r="I98" s="170">
        <v>172</v>
      </c>
      <c r="J98" s="219">
        <v>209</v>
      </c>
      <c r="K98" s="105">
        <v>47.16</v>
      </c>
      <c r="L98" s="106">
        <f t="shared" si="9"/>
        <v>2.1346502399999996</v>
      </c>
      <c r="M98" s="107">
        <f t="shared" si="10"/>
        <v>125.74621562487255</v>
      </c>
      <c r="N98" s="11">
        <v>8</v>
      </c>
      <c r="O98" s="14">
        <v>4.7</v>
      </c>
      <c r="P98" s="104">
        <v>669.4</v>
      </c>
      <c r="Q98" s="107">
        <f t="shared" si="11"/>
        <v>32</v>
      </c>
    </row>
    <row r="99" spans="1:18" s="43" customFormat="1" ht="12.75" customHeight="1" x14ac:dyDescent="0.2">
      <c r="A99" s="24">
        <v>38</v>
      </c>
      <c r="B99" s="92" t="s">
        <v>323</v>
      </c>
      <c r="C99" s="13">
        <v>5.67</v>
      </c>
      <c r="D99" s="107">
        <f t="shared" si="12"/>
        <v>145.57124518613608</v>
      </c>
      <c r="E99" s="11">
        <v>18</v>
      </c>
      <c r="F99" s="170">
        <v>8</v>
      </c>
      <c r="G99" s="104">
        <v>83</v>
      </c>
      <c r="H99" s="11">
        <v>9</v>
      </c>
      <c r="I99" s="170">
        <v>182</v>
      </c>
      <c r="J99" s="219">
        <v>211</v>
      </c>
      <c r="K99" s="105">
        <v>47.16</v>
      </c>
      <c r="L99" s="106">
        <f t="shared" si="9"/>
        <v>2.4600542399999998</v>
      </c>
      <c r="M99" s="107">
        <f t="shared" si="10"/>
        <v>144.91484605549337</v>
      </c>
      <c r="N99" s="11">
        <v>9</v>
      </c>
      <c r="O99" s="14">
        <v>4.7</v>
      </c>
      <c r="P99" s="104">
        <v>679.4</v>
      </c>
      <c r="Q99" s="107">
        <f t="shared" si="11"/>
        <v>35</v>
      </c>
    </row>
    <row r="100" spans="1:18" s="43" customFormat="1" ht="12.75" customHeight="1" x14ac:dyDescent="0.2">
      <c r="A100" s="24">
        <v>39</v>
      </c>
      <c r="B100" s="92" t="s">
        <v>324</v>
      </c>
      <c r="C100" s="13">
        <v>4.96</v>
      </c>
      <c r="D100" s="107">
        <f t="shared" si="12"/>
        <v>127.34274711168165</v>
      </c>
      <c r="E100" s="206">
        <v>16</v>
      </c>
      <c r="F100" s="206">
        <v>8</v>
      </c>
      <c r="G100" s="104">
        <v>87</v>
      </c>
      <c r="H100" s="206">
        <v>9</v>
      </c>
      <c r="I100" s="108">
        <v>183</v>
      </c>
      <c r="J100" s="219">
        <v>211</v>
      </c>
      <c r="K100" s="105">
        <v>47.49</v>
      </c>
      <c r="L100" s="106">
        <f t="shared" si="9"/>
        <v>2.16706368</v>
      </c>
      <c r="M100" s="107">
        <f t="shared" si="10"/>
        <v>127.65559981297444</v>
      </c>
      <c r="N100" s="206">
        <v>8</v>
      </c>
      <c r="O100" s="105">
        <v>4.8</v>
      </c>
      <c r="P100" s="104">
        <v>677.3</v>
      </c>
      <c r="Q100" s="107">
        <f t="shared" si="11"/>
        <v>32</v>
      </c>
      <c r="R100" s="115"/>
    </row>
    <row r="101" spans="1:18" s="43" customFormat="1" ht="12.75" customHeight="1" x14ac:dyDescent="0.2">
      <c r="A101" s="24">
        <v>40</v>
      </c>
      <c r="B101" s="92" t="s">
        <v>325</v>
      </c>
      <c r="C101" s="13">
        <v>4.79</v>
      </c>
      <c r="D101" s="107">
        <f t="shared" si="12"/>
        <v>122.97817715019255</v>
      </c>
      <c r="E101" s="206">
        <v>14</v>
      </c>
      <c r="F101" s="206">
        <v>8</v>
      </c>
      <c r="G101" s="104">
        <v>89</v>
      </c>
      <c r="H101" s="206">
        <v>9</v>
      </c>
      <c r="I101" s="108">
        <v>156</v>
      </c>
      <c r="J101" s="219">
        <v>207</v>
      </c>
      <c r="K101" s="105">
        <v>46.47</v>
      </c>
      <c r="L101" s="106">
        <f t="shared" si="9"/>
        <v>2.0478399600000001</v>
      </c>
      <c r="M101" s="107">
        <f t="shared" si="10"/>
        <v>120.63246725392841</v>
      </c>
      <c r="N101" s="206">
        <v>7</v>
      </c>
      <c r="O101" s="105">
        <v>4.8</v>
      </c>
      <c r="P101" s="104">
        <v>683.4</v>
      </c>
      <c r="Q101" s="107">
        <f t="shared" si="11"/>
        <v>29</v>
      </c>
    </row>
    <row r="102" spans="1:18" s="43" customFormat="1" ht="12.75" customHeight="1" x14ac:dyDescent="0.2">
      <c r="A102" s="24">
        <v>41</v>
      </c>
      <c r="B102" s="92" t="s">
        <v>247</v>
      </c>
      <c r="C102" s="13">
        <v>4.54</v>
      </c>
      <c r="D102" s="107">
        <f t="shared" si="12"/>
        <v>116.5596919127086</v>
      </c>
      <c r="E102" s="206">
        <v>14</v>
      </c>
      <c r="F102" s="206">
        <v>7</v>
      </c>
      <c r="G102" s="104">
        <v>79</v>
      </c>
      <c r="H102" s="206">
        <v>9</v>
      </c>
      <c r="I102" s="108">
        <v>154</v>
      </c>
      <c r="J102" s="219">
        <v>209</v>
      </c>
      <c r="K102" s="105">
        <v>46.61</v>
      </c>
      <c r="L102" s="106">
        <f t="shared" si="9"/>
        <v>1.94680648</v>
      </c>
      <c r="M102" s="107">
        <f t="shared" si="10"/>
        <v>114.68087034903627</v>
      </c>
      <c r="N102" s="206">
        <v>6</v>
      </c>
      <c r="O102" s="105">
        <v>5.3</v>
      </c>
      <c r="P102" s="104">
        <v>670.5</v>
      </c>
      <c r="Q102" s="107">
        <f t="shared" si="11"/>
        <v>27</v>
      </c>
      <c r="R102" s="208" t="s">
        <v>109</v>
      </c>
    </row>
    <row r="103" spans="1:18" s="115" customFormat="1" ht="12.75" customHeight="1" x14ac:dyDescent="0.2">
      <c r="A103" s="99">
        <v>42</v>
      </c>
      <c r="B103" s="91" t="s">
        <v>326</v>
      </c>
      <c r="C103" s="106">
        <v>4.37</v>
      </c>
      <c r="D103" s="107">
        <f t="shared" si="12"/>
        <v>112.19512195121951</v>
      </c>
      <c r="E103" s="108">
        <v>12</v>
      </c>
      <c r="F103" s="108">
        <v>7</v>
      </c>
      <c r="G103" s="107">
        <v>78</v>
      </c>
      <c r="H103" s="108">
        <v>9</v>
      </c>
      <c r="I103" s="108">
        <v>139</v>
      </c>
      <c r="J103" s="219">
        <v>211</v>
      </c>
      <c r="K103" s="109">
        <v>47.04</v>
      </c>
      <c r="L103" s="106">
        <f t="shared" si="9"/>
        <v>1.89119616</v>
      </c>
      <c r="M103" s="107">
        <f t="shared" si="10"/>
        <v>111.40502348726272</v>
      </c>
      <c r="N103" s="108">
        <v>6</v>
      </c>
      <c r="O103" s="109">
        <v>4.5</v>
      </c>
      <c r="P103" s="107">
        <v>679.6</v>
      </c>
      <c r="Q103" s="107">
        <f t="shared" si="11"/>
        <v>25</v>
      </c>
    </row>
    <row r="104" spans="1:18" s="43" customFormat="1" ht="12.75" customHeight="1" x14ac:dyDescent="0.2">
      <c r="A104" s="24">
        <v>43</v>
      </c>
      <c r="B104" s="91" t="s">
        <v>248</v>
      </c>
      <c r="C104" s="13">
        <v>4.55</v>
      </c>
      <c r="D104" s="107">
        <f t="shared" si="12"/>
        <v>116.81643132220796</v>
      </c>
      <c r="E104" s="11">
        <v>14</v>
      </c>
      <c r="F104" s="170">
        <v>8</v>
      </c>
      <c r="G104" s="104">
        <v>85</v>
      </c>
      <c r="H104" s="11">
        <v>9</v>
      </c>
      <c r="I104" s="108">
        <v>123</v>
      </c>
      <c r="J104" s="219">
        <v>207</v>
      </c>
      <c r="K104" s="105">
        <v>44.83</v>
      </c>
      <c r="L104" s="106">
        <f t="shared" si="9"/>
        <v>1.8765837999999999</v>
      </c>
      <c r="M104" s="107">
        <f t="shared" si="10"/>
        <v>110.54425063702367</v>
      </c>
      <c r="N104" s="11">
        <v>6</v>
      </c>
      <c r="O104" s="14">
        <v>4.7</v>
      </c>
      <c r="P104" s="104">
        <v>678.3</v>
      </c>
      <c r="Q104" s="107">
        <f t="shared" si="11"/>
        <v>28</v>
      </c>
    </row>
    <row r="105" spans="1:18" s="43" customFormat="1" ht="12.75" customHeight="1" x14ac:dyDescent="0.2">
      <c r="A105" s="24">
        <v>44</v>
      </c>
      <c r="B105" s="92" t="s">
        <v>249</v>
      </c>
      <c r="C105" s="13">
        <v>4.54</v>
      </c>
      <c r="D105" s="107">
        <f t="shared" si="12"/>
        <v>116.5596919127086</v>
      </c>
      <c r="E105" s="11">
        <v>14</v>
      </c>
      <c r="F105" s="170">
        <v>9</v>
      </c>
      <c r="G105" s="104">
        <v>91</v>
      </c>
      <c r="H105" s="11">
        <v>9</v>
      </c>
      <c r="I105" s="108">
        <v>124</v>
      </c>
      <c r="J105" s="219">
        <v>207</v>
      </c>
      <c r="K105" s="105">
        <v>46.68</v>
      </c>
      <c r="L105" s="106">
        <f t="shared" si="9"/>
        <v>1.9497302400000001</v>
      </c>
      <c r="M105" s="107">
        <f t="shared" si="10"/>
        <v>114.85310079152572</v>
      </c>
      <c r="N105" s="11">
        <v>6</v>
      </c>
      <c r="O105" s="14">
        <v>4.4000000000000004</v>
      </c>
      <c r="P105" s="104">
        <v>663.1</v>
      </c>
      <c r="Q105" s="107">
        <f t="shared" si="11"/>
        <v>29</v>
      </c>
    </row>
    <row r="106" spans="1:18" s="43" customFormat="1" ht="12.75" customHeight="1" x14ac:dyDescent="0.2"/>
    <row r="107" spans="1:18" s="43" customFormat="1" ht="12.75" customHeight="1" x14ac:dyDescent="0.2">
      <c r="A107" s="194" t="s">
        <v>131</v>
      </c>
    </row>
    <row r="108" spans="1:18" s="43" customFormat="1" ht="12.75" customHeight="1" x14ac:dyDescent="0.2">
      <c r="A108" s="143">
        <v>1</v>
      </c>
      <c r="B108" s="143" t="s">
        <v>145</v>
      </c>
      <c r="C108" s="230">
        <v>3</v>
      </c>
      <c r="D108" s="136">
        <v>100</v>
      </c>
      <c r="E108" s="136">
        <v>10</v>
      </c>
      <c r="F108" s="140">
        <v>9</v>
      </c>
      <c r="G108" s="140">
        <v>99</v>
      </c>
      <c r="H108" s="136">
        <v>9</v>
      </c>
      <c r="I108" s="140">
        <v>144</v>
      </c>
      <c r="J108" s="136">
        <v>204</v>
      </c>
      <c r="K108" s="231">
        <v>49.92</v>
      </c>
      <c r="L108" s="138">
        <f>(((C108*92)/100)*K108)/100</f>
        <v>1.3777920000000001</v>
      </c>
      <c r="M108" s="136">
        <v>100</v>
      </c>
      <c r="N108" s="136">
        <v>5</v>
      </c>
      <c r="O108" s="139">
        <v>4.5999999999999996</v>
      </c>
      <c r="P108" s="232">
        <v>676.8</v>
      </c>
      <c r="Q108" s="140">
        <f>(E108+F108+N108)</f>
        <v>24</v>
      </c>
    </row>
    <row r="109" spans="1:18" s="43" customFormat="1" ht="12.75" customHeight="1" x14ac:dyDescent="0.2">
      <c r="A109" s="143">
        <v>2</v>
      </c>
      <c r="B109" s="150" t="s">
        <v>168</v>
      </c>
      <c r="C109" s="230">
        <v>3.28</v>
      </c>
      <c r="D109" s="140">
        <v>100</v>
      </c>
      <c r="E109" s="136">
        <v>10</v>
      </c>
      <c r="F109" s="136">
        <v>9</v>
      </c>
      <c r="G109" s="140">
        <v>98</v>
      </c>
      <c r="H109" s="136">
        <v>9</v>
      </c>
      <c r="I109" s="136">
        <v>133</v>
      </c>
      <c r="J109" s="136">
        <v>208</v>
      </c>
      <c r="K109" s="231">
        <v>50.68</v>
      </c>
      <c r="L109" s="138">
        <f t="shared" ref="L109" si="13">(((C109*92)/100)*K109)/100</f>
        <v>1.5293196799999997</v>
      </c>
      <c r="M109" s="140">
        <v>100</v>
      </c>
      <c r="N109" s="136">
        <v>5</v>
      </c>
      <c r="O109" s="139">
        <v>4.45</v>
      </c>
      <c r="P109" s="232">
        <v>679.1</v>
      </c>
      <c r="Q109" s="140">
        <f>(E109+F109+N109)</f>
        <v>24</v>
      </c>
    </row>
    <row r="110" spans="1:18" s="43" customFormat="1" ht="12.75" customHeight="1" x14ac:dyDescent="0.2">
      <c r="A110" s="143"/>
      <c r="B110" s="150" t="s">
        <v>136</v>
      </c>
      <c r="C110" s="230">
        <f>SUM(C108+C109)/2</f>
        <v>3.1399999999999997</v>
      </c>
      <c r="D110" s="140">
        <v>100</v>
      </c>
      <c r="E110" s="136">
        <v>10</v>
      </c>
      <c r="F110" s="136">
        <v>9</v>
      </c>
      <c r="G110" s="140">
        <f>(G108+G109)/2</f>
        <v>98.5</v>
      </c>
      <c r="H110" s="140">
        <f>(H108+H109)/2</f>
        <v>9</v>
      </c>
      <c r="I110" s="140">
        <f>(I108+I109)/2</f>
        <v>138.5</v>
      </c>
      <c r="J110" s="140">
        <f>(J108+J109)/2</f>
        <v>206</v>
      </c>
      <c r="K110" s="139">
        <f>(K108+K109)/2</f>
        <v>50.3</v>
      </c>
      <c r="L110" s="138">
        <f>(((C110*92)/100)*K110)/100</f>
        <v>1.4530664</v>
      </c>
      <c r="M110" s="140">
        <v>100</v>
      </c>
      <c r="N110" s="136">
        <v>5</v>
      </c>
      <c r="O110" s="139">
        <f>(O108+O109)/2</f>
        <v>4.5250000000000004</v>
      </c>
      <c r="P110" s="140">
        <f>(P108+P109)/2</f>
        <v>677.95</v>
      </c>
      <c r="Q110" s="140">
        <f>(E110+F110+N110)</f>
        <v>24</v>
      </c>
    </row>
    <row r="111" spans="1:18" s="43" customFormat="1" ht="12.75" customHeight="1" x14ac:dyDescent="0.2">
      <c r="A111" s="99">
        <v>3</v>
      </c>
      <c r="B111" s="90" t="s">
        <v>312</v>
      </c>
      <c r="C111" s="106">
        <v>4.03</v>
      </c>
      <c r="D111" s="107">
        <f>(C111*D$110)/C$110</f>
        <v>128.343949044586</v>
      </c>
      <c r="E111" s="108">
        <v>16</v>
      </c>
      <c r="F111" s="108">
        <v>9</v>
      </c>
      <c r="G111" s="107">
        <v>99</v>
      </c>
      <c r="H111" s="108">
        <v>9</v>
      </c>
      <c r="I111" s="107">
        <v>160</v>
      </c>
      <c r="J111" s="108">
        <v>208</v>
      </c>
      <c r="K111" s="109">
        <v>50.07</v>
      </c>
      <c r="L111" s="106">
        <f>(((C111*92)/100)*K111)/100</f>
        <v>1.8563953200000003</v>
      </c>
      <c r="M111" s="107">
        <f>(L111*M$110)/L$110</f>
        <v>127.75708804497856</v>
      </c>
      <c r="N111" s="108">
        <v>8</v>
      </c>
      <c r="O111" s="109">
        <v>4.9000000000000004</v>
      </c>
      <c r="P111" s="107">
        <v>677.4</v>
      </c>
      <c r="Q111" s="107">
        <f>(E111+F111+N111)</f>
        <v>33</v>
      </c>
    </row>
    <row r="112" spans="1:18" s="43" customFormat="1" ht="12.75" customHeight="1" x14ac:dyDescent="0.2">
      <c r="A112" s="99">
        <v>4</v>
      </c>
      <c r="B112" s="90" t="s">
        <v>313</v>
      </c>
      <c r="C112" s="106">
        <v>3.5</v>
      </c>
      <c r="D112" s="107">
        <f t="shared" ref="D112:D152" si="14">(C112*D$110)/C$110</f>
        <v>111.46496815286625</v>
      </c>
      <c r="E112" s="108">
        <v>12</v>
      </c>
      <c r="F112" s="108">
        <v>9</v>
      </c>
      <c r="G112" s="107">
        <v>97</v>
      </c>
      <c r="H112" s="108">
        <v>9</v>
      </c>
      <c r="I112" s="107">
        <v>141</v>
      </c>
      <c r="J112" s="108">
        <v>208</v>
      </c>
      <c r="K112" s="109">
        <v>50.71</v>
      </c>
      <c r="L112" s="106">
        <f t="shared" ref="L112:L152" si="15">(((C112*92)/100)*K112)/100</f>
        <v>1.632862</v>
      </c>
      <c r="M112" s="107">
        <f t="shared" ref="M112:M152" si="16">(L112*M$110)/L$110</f>
        <v>112.37352952349598</v>
      </c>
      <c r="N112" s="108">
        <v>6</v>
      </c>
      <c r="O112" s="109">
        <v>4.5</v>
      </c>
      <c r="P112" s="107">
        <v>680.1</v>
      </c>
      <c r="Q112" s="107">
        <f t="shared" ref="Q112:Q152" si="17">(E112+F112+N112)</f>
        <v>27</v>
      </c>
    </row>
    <row r="113" spans="1:17" s="43" customFormat="1" ht="12.75" customHeight="1" x14ac:dyDescent="0.2">
      <c r="A113" s="99">
        <v>5</v>
      </c>
      <c r="B113" s="90" t="s">
        <v>314</v>
      </c>
      <c r="C113" s="106">
        <v>3.4</v>
      </c>
      <c r="D113" s="107">
        <f>(C113*D$110)/C$110</f>
        <v>108.28025477707007</v>
      </c>
      <c r="E113" s="108">
        <v>12</v>
      </c>
      <c r="F113" s="108">
        <v>9</v>
      </c>
      <c r="G113" s="107">
        <v>100</v>
      </c>
      <c r="H113" s="108">
        <v>9</v>
      </c>
      <c r="I113" s="107">
        <v>148</v>
      </c>
      <c r="J113" s="108">
        <v>208</v>
      </c>
      <c r="K113" s="109">
        <v>50.92</v>
      </c>
      <c r="L113" s="106">
        <f t="shared" si="15"/>
        <v>1.5927776</v>
      </c>
      <c r="M113" s="107">
        <f t="shared" si="16"/>
        <v>109.61492193336795</v>
      </c>
      <c r="N113" s="108">
        <v>6</v>
      </c>
      <c r="O113" s="109">
        <v>4.0999999999999996</v>
      </c>
      <c r="P113" s="107">
        <v>685</v>
      </c>
      <c r="Q113" s="107">
        <f t="shared" si="17"/>
        <v>27</v>
      </c>
    </row>
    <row r="114" spans="1:17" s="43" customFormat="1" ht="12.75" customHeight="1" x14ac:dyDescent="0.2">
      <c r="A114" s="99">
        <v>6</v>
      </c>
      <c r="B114" s="90" t="s">
        <v>315</v>
      </c>
      <c r="C114" s="106">
        <v>3.37</v>
      </c>
      <c r="D114" s="107">
        <f t="shared" si="14"/>
        <v>107.32484076433123</v>
      </c>
      <c r="E114" s="108">
        <v>12</v>
      </c>
      <c r="F114" s="108">
        <v>8</v>
      </c>
      <c r="G114" s="107">
        <v>89</v>
      </c>
      <c r="H114" s="108">
        <v>9</v>
      </c>
      <c r="I114" s="107">
        <v>138</v>
      </c>
      <c r="J114" s="108">
        <v>208</v>
      </c>
      <c r="K114" s="109">
        <v>51.02</v>
      </c>
      <c r="L114" s="106">
        <f t="shared" si="15"/>
        <v>1.5818240800000001</v>
      </c>
      <c r="M114" s="107">
        <f t="shared" si="16"/>
        <v>108.86110091046081</v>
      </c>
      <c r="N114" s="108">
        <v>6</v>
      </c>
      <c r="O114" s="109">
        <v>4.4000000000000004</v>
      </c>
      <c r="P114" s="107">
        <v>682.2</v>
      </c>
      <c r="Q114" s="107">
        <f t="shared" si="17"/>
        <v>26</v>
      </c>
    </row>
    <row r="115" spans="1:17" s="43" customFormat="1" ht="12.75" customHeight="1" x14ac:dyDescent="0.2">
      <c r="A115" s="99">
        <v>7</v>
      </c>
      <c r="B115" s="90" t="s">
        <v>231</v>
      </c>
      <c r="C115" s="106">
        <v>3.47</v>
      </c>
      <c r="D115" s="107">
        <f t="shared" si="14"/>
        <v>110.50955414012741</v>
      </c>
      <c r="E115" s="108">
        <v>12</v>
      </c>
      <c r="F115" s="108">
        <v>9</v>
      </c>
      <c r="G115" s="107">
        <v>100</v>
      </c>
      <c r="H115" s="108">
        <v>9</v>
      </c>
      <c r="I115" s="107">
        <v>151</v>
      </c>
      <c r="J115" s="108">
        <v>204</v>
      </c>
      <c r="K115" s="109">
        <v>51.22</v>
      </c>
      <c r="L115" s="106">
        <f t="shared" si="15"/>
        <v>1.63514728</v>
      </c>
      <c r="M115" s="107">
        <f t="shared" si="16"/>
        <v>112.53080244646769</v>
      </c>
      <c r="N115" s="108">
        <v>6</v>
      </c>
      <c r="O115" s="109">
        <v>4.5</v>
      </c>
      <c r="P115" s="107">
        <v>678.6</v>
      </c>
      <c r="Q115" s="107">
        <f t="shared" si="17"/>
        <v>27</v>
      </c>
    </row>
    <row r="116" spans="1:17" s="43" customFormat="1" ht="12.75" customHeight="1" x14ac:dyDescent="0.2">
      <c r="A116" s="99">
        <v>8</v>
      </c>
      <c r="B116" s="90" t="s">
        <v>232</v>
      </c>
      <c r="C116" s="106">
        <v>3.04</v>
      </c>
      <c r="D116" s="107">
        <f t="shared" si="14"/>
        <v>96.815286624203836</v>
      </c>
      <c r="E116" s="108">
        <v>10</v>
      </c>
      <c r="F116" s="108">
        <v>9</v>
      </c>
      <c r="G116" s="107">
        <v>99</v>
      </c>
      <c r="H116" s="108">
        <v>9</v>
      </c>
      <c r="I116" s="107">
        <v>136</v>
      </c>
      <c r="J116" s="108">
        <v>208</v>
      </c>
      <c r="K116" s="109">
        <v>50.77</v>
      </c>
      <c r="L116" s="106">
        <f t="shared" si="15"/>
        <v>1.41993536</v>
      </c>
      <c r="M116" s="107">
        <f t="shared" si="16"/>
        <v>97.719922503197381</v>
      </c>
      <c r="N116" s="108">
        <v>5</v>
      </c>
      <c r="O116" s="109">
        <v>4.5999999999999996</v>
      </c>
      <c r="P116" s="107">
        <v>675.6</v>
      </c>
      <c r="Q116" s="107">
        <f t="shared" si="17"/>
        <v>24</v>
      </c>
    </row>
    <row r="117" spans="1:17" s="43" customFormat="1" ht="12.75" customHeight="1" x14ac:dyDescent="0.2">
      <c r="A117" s="99">
        <v>9</v>
      </c>
      <c r="B117" s="90" t="s">
        <v>233</v>
      </c>
      <c r="C117" s="106">
        <v>3.5</v>
      </c>
      <c r="D117" s="107">
        <f t="shared" si="14"/>
        <v>111.46496815286625</v>
      </c>
      <c r="E117" s="108">
        <v>12</v>
      </c>
      <c r="F117" s="108">
        <v>9</v>
      </c>
      <c r="G117" s="107">
        <v>100</v>
      </c>
      <c r="H117" s="108">
        <v>9</v>
      </c>
      <c r="I117" s="107">
        <v>153</v>
      </c>
      <c r="J117" s="108">
        <v>208</v>
      </c>
      <c r="K117" s="109">
        <v>50.75</v>
      </c>
      <c r="L117" s="106">
        <f t="shared" si="15"/>
        <v>1.6341500000000002</v>
      </c>
      <c r="M117" s="107">
        <f t="shared" si="16"/>
        <v>112.46216965721595</v>
      </c>
      <c r="N117" s="108">
        <v>6</v>
      </c>
      <c r="O117" s="109">
        <v>4.5999999999999996</v>
      </c>
      <c r="P117" s="107">
        <v>669.4</v>
      </c>
      <c r="Q117" s="107">
        <f t="shared" si="17"/>
        <v>27</v>
      </c>
    </row>
    <row r="118" spans="1:17" s="43" customFormat="1" ht="12.75" customHeight="1" x14ac:dyDescent="0.2">
      <c r="A118" s="99">
        <v>10</v>
      </c>
      <c r="B118" s="90" t="s">
        <v>234</v>
      </c>
      <c r="C118" s="106">
        <v>3.13</v>
      </c>
      <c r="D118" s="107">
        <f t="shared" si="14"/>
        <v>99.681528662420391</v>
      </c>
      <c r="E118" s="108">
        <v>10</v>
      </c>
      <c r="F118" s="108">
        <v>9</v>
      </c>
      <c r="G118" s="107">
        <v>98</v>
      </c>
      <c r="H118" s="108">
        <v>9</v>
      </c>
      <c r="I118" s="107">
        <v>141</v>
      </c>
      <c r="J118" s="108">
        <v>208</v>
      </c>
      <c r="K118" s="109">
        <v>50.76</v>
      </c>
      <c r="L118" s="106">
        <f t="shared" si="15"/>
        <v>1.4616849600000001</v>
      </c>
      <c r="M118" s="107">
        <f t="shared" si="16"/>
        <v>100.59312912334909</v>
      </c>
      <c r="N118" s="108">
        <v>5</v>
      </c>
      <c r="O118" s="109">
        <v>4.7</v>
      </c>
      <c r="P118" s="107">
        <v>678.6</v>
      </c>
      <c r="Q118" s="107">
        <f t="shared" si="17"/>
        <v>24</v>
      </c>
    </row>
    <row r="119" spans="1:17" s="43" customFormat="1" ht="12.75" customHeight="1" x14ac:dyDescent="0.2">
      <c r="A119" s="99">
        <v>11</v>
      </c>
      <c r="B119" s="91" t="s">
        <v>235</v>
      </c>
      <c r="C119" s="106">
        <v>3.25</v>
      </c>
      <c r="D119" s="107">
        <f t="shared" si="14"/>
        <v>103.5031847133758</v>
      </c>
      <c r="E119" s="108">
        <v>10</v>
      </c>
      <c r="F119" s="108">
        <v>9</v>
      </c>
      <c r="G119" s="107">
        <v>100</v>
      </c>
      <c r="H119" s="108">
        <v>9</v>
      </c>
      <c r="I119" s="107">
        <v>139</v>
      </c>
      <c r="J119" s="108">
        <v>204</v>
      </c>
      <c r="K119" s="109">
        <v>51.03</v>
      </c>
      <c r="L119" s="106">
        <f t="shared" si="15"/>
        <v>1.5257970000000001</v>
      </c>
      <c r="M119" s="107">
        <f t="shared" si="16"/>
        <v>105.0053184080232</v>
      </c>
      <c r="N119" s="108">
        <v>5</v>
      </c>
      <c r="O119" s="109">
        <v>4.4000000000000004</v>
      </c>
      <c r="P119" s="107">
        <v>679.3</v>
      </c>
      <c r="Q119" s="107">
        <f t="shared" si="17"/>
        <v>24</v>
      </c>
    </row>
    <row r="120" spans="1:17" s="43" customFormat="1" ht="12.75" customHeight="1" x14ac:dyDescent="0.2">
      <c r="A120" s="99">
        <v>12</v>
      </c>
      <c r="B120" s="91" t="s">
        <v>316</v>
      </c>
      <c r="C120" s="106">
        <v>3.42</v>
      </c>
      <c r="D120" s="107">
        <f t="shared" si="14"/>
        <v>108.91719745222932</v>
      </c>
      <c r="E120" s="108">
        <v>12</v>
      </c>
      <c r="F120" s="108">
        <v>9</v>
      </c>
      <c r="G120" s="107">
        <v>100</v>
      </c>
      <c r="H120" s="108">
        <v>9</v>
      </c>
      <c r="I120" s="107">
        <v>143</v>
      </c>
      <c r="J120" s="108">
        <v>208</v>
      </c>
      <c r="K120" s="109">
        <v>51.38</v>
      </c>
      <c r="L120" s="106">
        <f t="shared" si="15"/>
        <v>1.61662032</v>
      </c>
      <c r="M120" s="107">
        <f t="shared" si="16"/>
        <v>111.25577743728711</v>
      </c>
      <c r="N120" s="108">
        <v>6</v>
      </c>
      <c r="O120" s="109">
        <v>4.7</v>
      </c>
      <c r="P120" s="107">
        <v>669.5</v>
      </c>
      <c r="Q120" s="107">
        <f t="shared" si="17"/>
        <v>27</v>
      </c>
    </row>
    <row r="121" spans="1:17" s="43" customFormat="1" ht="12.75" customHeight="1" x14ac:dyDescent="0.2">
      <c r="A121" s="99">
        <v>13</v>
      </c>
      <c r="B121" s="91" t="s">
        <v>317</v>
      </c>
      <c r="C121" s="106">
        <v>3.68</v>
      </c>
      <c r="D121" s="107">
        <f t="shared" si="14"/>
        <v>117.19745222929937</v>
      </c>
      <c r="E121" s="108">
        <v>14</v>
      </c>
      <c r="F121" s="108">
        <v>9</v>
      </c>
      <c r="G121" s="107">
        <v>98</v>
      </c>
      <c r="H121" s="108">
        <v>5</v>
      </c>
      <c r="I121" s="107">
        <v>137</v>
      </c>
      <c r="J121" s="108">
        <v>208</v>
      </c>
      <c r="K121" s="109">
        <v>48.96</v>
      </c>
      <c r="L121" s="106">
        <f t="shared" si="15"/>
        <v>1.6575897600000002</v>
      </c>
      <c r="M121" s="107">
        <f t="shared" si="16"/>
        <v>114.07529346215701</v>
      </c>
      <c r="N121" s="108">
        <v>6</v>
      </c>
      <c r="O121" s="109">
        <v>4.5</v>
      </c>
      <c r="P121" s="107">
        <v>676.8</v>
      </c>
      <c r="Q121" s="107">
        <f t="shared" si="17"/>
        <v>29</v>
      </c>
    </row>
    <row r="122" spans="1:17" s="43" customFormat="1" ht="12.75" customHeight="1" x14ac:dyDescent="0.2">
      <c r="A122" s="99">
        <v>14</v>
      </c>
      <c r="B122" s="91" t="s">
        <v>169</v>
      </c>
      <c r="C122" s="106">
        <v>3.1</v>
      </c>
      <c r="D122" s="107">
        <f t="shared" si="14"/>
        <v>98.726114649681534</v>
      </c>
      <c r="E122" s="108">
        <v>10</v>
      </c>
      <c r="F122" s="108">
        <v>9</v>
      </c>
      <c r="G122" s="107">
        <v>97</v>
      </c>
      <c r="H122" s="108">
        <v>9</v>
      </c>
      <c r="I122" s="107">
        <v>149</v>
      </c>
      <c r="J122" s="108">
        <v>208</v>
      </c>
      <c r="K122" s="109">
        <v>50.47</v>
      </c>
      <c r="L122" s="106">
        <f t="shared" si="15"/>
        <v>1.4394043999999999</v>
      </c>
      <c r="M122" s="107">
        <f t="shared" si="16"/>
        <v>99.059781438755991</v>
      </c>
      <c r="N122" s="108">
        <v>5</v>
      </c>
      <c r="O122" s="109">
        <v>4.8</v>
      </c>
      <c r="P122" s="107">
        <v>680.3</v>
      </c>
      <c r="Q122" s="107">
        <f t="shared" si="17"/>
        <v>24</v>
      </c>
    </row>
    <row r="123" spans="1:17" s="43" customFormat="1" ht="12.75" customHeight="1" x14ac:dyDescent="0.2">
      <c r="A123" s="99">
        <v>15</v>
      </c>
      <c r="B123" s="91" t="s">
        <v>170</v>
      </c>
      <c r="C123" s="106">
        <v>2.63</v>
      </c>
      <c r="D123" s="107">
        <f t="shared" si="14"/>
        <v>83.757961783439498</v>
      </c>
      <c r="E123" s="108">
        <v>6</v>
      </c>
      <c r="F123" s="108">
        <v>9</v>
      </c>
      <c r="G123" s="107">
        <v>100</v>
      </c>
      <c r="H123" s="108">
        <v>3</v>
      </c>
      <c r="I123" s="107">
        <v>140</v>
      </c>
      <c r="J123" s="108">
        <v>204</v>
      </c>
      <c r="K123" s="109">
        <v>50.8</v>
      </c>
      <c r="L123" s="106">
        <f t="shared" si="15"/>
        <v>1.2291567999999999</v>
      </c>
      <c r="M123" s="107">
        <f t="shared" si="16"/>
        <v>84.590545896594946</v>
      </c>
      <c r="N123" s="108">
        <v>3</v>
      </c>
      <c r="O123" s="109">
        <v>4.3</v>
      </c>
      <c r="P123" s="107">
        <v>683.6</v>
      </c>
      <c r="Q123" s="107">
        <f t="shared" si="17"/>
        <v>18</v>
      </c>
    </row>
    <row r="124" spans="1:17" s="43" customFormat="1" ht="12.75" customHeight="1" x14ac:dyDescent="0.2">
      <c r="A124" s="99">
        <v>16</v>
      </c>
      <c r="B124" s="91" t="s">
        <v>171</v>
      </c>
      <c r="C124" s="106">
        <v>3.01</v>
      </c>
      <c r="D124" s="107">
        <f t="shared" si="14"/>
        <v>95.859872611464979</v>
      </c>
      <c r="E124" s="108">
        <v>10</v>
      </c>
      <c r="F124" s="108">
        <v>9</v>
      </c>
      <c r="G124" s="107">
        <v>99</v>
      </c>
      <c r="H124" s="108">
        <v>9</v>
      </c>
      <c r="I124" s="107">
        <v>143</v>
      </c>
      <c r="J124" s="108">
        <v>208</v>
      </c>
      <c r="K124" s="109">
        <v>50.62</v>
      </c>
      <c r="L124" s="106">
        <f t="shared" si="15"/>
        <v>1.4017690399999998</v>
      </c>
      <c r="M124" s="107">
        <f t="shared" si="16"/>
        <v>96.469716731458377</v>
      </c>
      <c r="N124" s="108">
        <v>5</v>
      </c>
      <c r="O124" s="109">
        <v>4.7</v>
      </c>
      <c r="P124" s="107">
        <v>674.1</v>
      </c>
      <c r="Q124" s="107">
        <f t="shared" si="17"/>
        <v>24</v>
      </c>
    </row>
    <row r="125" spans="1:17" s="43" customFormat="1" ht="12.75" customHeight="1" x14ac:dyDescent="0.2">
      <c r="A125" s="99">
        <v>17</v>
      </c>
      <c r="B125" s="91" t="s">
        <v>172</v>
      </c>
      <c r="C125" s="106">
        <v>2.69</v>
      </c>
      <c r="D125" s="107">
        <f t="shared" si="14"/>
        <v>85.668789808917211</v>
      </c>
      <c r="E125" s="108">
        <v>8</v>
      </c>
      <c r="F125" s="108">
        <v>9</v>
      </c>
      <c r="G125" s="107">
        <v>98</v>
      </c>
      <c r="H125" s="108">
        <v>9</v>
      </c>
      <c r="I125" s="107">
        <v>143</v>
      </c>
      <c r="J125" s="108">
        <v>204</v>
      </c>
      <c r="K125" s="109">
        <v>50.64</v>
      </c>
      <c r="L125" s="106">
        <f t="shared" si="15"/>
        <v>1.2532387200000001</v>
      </c>
      <c r="M125" s="107">
        <f t="shared" si="16"/>
        <v>86.247863139633537</v>
      </c>
      <c r="N125" s="108">
        <v>4</v>
      </c>
      <c r="O125" s="109">
        <v>4.5</v>
      </c>
      <c r="P125" s="107">
        <v>677.6</v>
      </c>
      <c r="Q125" s="107">
        <f t="shared" si="17"/>
        <v>21</v>
      </c>
    </row>
    <row r="126" spans="1:17" s="43" customFormat="1" ht="12.75" customHeight="1" x14ac:dyDescent="0.2">
      <c r="A126" s="24">
        <v>18</v>
      </c>
      <c r="B126" s="91" t="s">
        <v>173</v>
      </c>
      <c r="C126" s="13">
        <v>2.81</v>
      </c>
      <c r="D126" s="107">
        <f t="shared" si="14"/>
        <v>89.490445859872622</v>
      </c>
      <c r="E126" s="11">
        <v>8</v>
      </c>
      <c r="F126" s="170">
        <v>9</v>
      </c>
      <c r="G126" s="104">
        <v>99</v>
      </c>
      <c r="H126" s="219">
        <v>9</v>
      </c>
      <c r="I126" s="206">
        <v>139</v>
      </c>
      <c r="J126" s="219">
        <v>204</v>
      </c>
      <c r="K126" s="105">
        <v>50.46</v>
      </c>
      <c r="L126" s="106">
        <f t="shared" si="15"/>
        <v>1.30449192</v>
      </c>
      <c r="M126" s="107">
        <f t="shared" si="16"/>
        <v>89.775107317876191</v>
      </c>
      <c r="N126" s="11">
        <v>4</v>
      </c>
      <c r="O126" s="14">
        <v>4.2</v>
      </c>
      <c r="P126" s="104">
        <v>680.7</v>
      </c>
      <c r="Q126" s="107">
        <f t="shared" si="17"/>
        <v>21</v>
      </c>
    </row>
    <row r="127" spans="1:17" s="115" customFormat="1" ht="12.75" customHeight="1" x14ac:dyDescent="0.2">
      <c r="A127" s="99">
        <v>19</v>
      </c>
      <c r="B127" s="91" t="s">
        <v>236</v>
      </c>
      <c r="C127" s="106">
        <v>3.07</v>
      </c>
      <c r="D127" s="107">
        <f t="shared" si="14"/>
        <v>97.770700636942692</v>
      </c>
      <c r="E127" s="108">
        <v>10</v>
      </c>
      <c r="F127" s="108">
        <v>9</v>
      </c>
      <c r="G127" s="107">
        <v>100</v>
      </c>
      <c r="H127" s="108">
        <v>9</v>
      </c>
      <c r="I127" s="108">
        <v>152</v>
      </c>
      <c r="J127" s="108">
        <v>204</v>
      </c>
      <c r="K127" s="109">
        <v>50.53</v>
      </c>
      <c r="L127" s="106">
        <f t="shared" si="15"/>
        <v>1.42716932</v>
      </c>
      <c r="M127" s="107">
        <f t="shared" si="16"/>
        <v>98.21776348279748</v>
      </c>
      <c r="N127" s="108">
        <v>5</v>
      </c>
      <c r="O127" s="109">
        <v>4.3</v>
      </c>
      <c r="P127" s="107">
        <v>665.7</v>
      </c>
      <c r="Q127" s="107">
        <f t="shared" si="17"/>
        <v>24</v>
      </c>
    </row>
    <row r="128" spans="1:17" s="43" customFormat="1" ht="12.75" customHeight="1" x14ac:dyDescent="0.2">
      <c r="A128" s="24">
        <v>20</v>
      </c>
      <c r="B128" s="91" t="s">
        <v>237</v>
      </c>
      <c r="C128" s="13">
        <v>3</v>
      </c>
      <c r="D128" s="107">
        <f t="shared" si="14"/>
        <v>95.541401273885356</v>
      </c>
      <c r="E128" s="11">
        <v>10</v>
      </c>
      <c r="F128" s="170">
        <v>9</v>
      </c>
      <c r="G128" s="104">
        <v>97</v>
      </c>
      <c r="H128" s="219">
        <v>9</v>
      </c>
      <c r="I128" s="206">
        <v>146</v>
      </c>
      <c r="J128" s="219">
        <v>204</v>
      </c>
      <c r="K128" s="105">
        <v>50.44</v>
      </c>
      <c r="L128" s="106">
        <f t="shared" si="15"/>
        <v>1.3921439999999998</v>
      </c>
      <c r="M128" s="107">
        <f t="shared" si="16"/>
        <v>95.807321675045259</v>
      </c>
      <c r="N128" s="11">
        <v>5</v>
      </c>
      <c r="O128" s="14">
        <v>4.7</v>
      </c>
      <c r="P128" s="104">
        <v>678.9</v>
      </c>
      <c r="Q128" s="107">
        <f t="shared" si="17"/>
        <v>24</v>
      </c>
    </row>
    <row r="129" spans="1:18" s="43" customFormat="1" ht="12.75" customHeight="1" x14ac:dyDescent="0.2">
      <c r="A129" s="24">
        <v>21</v>
      </c>
      <c r="B129" s="91" t="s">
        <v>238</v>
      </c>
      <c r="C129" s="13">
        <v>3.28</v>
      </c>
      <c r="D129" s="107">
        <f t="shared" si="14"/>
        <v>104.45859872611466</v>
      </c>
      <c r="E129" s="11">
        <v>10</v>
      </c>
      <c r="F129" s="170">
        <v>9</v>
      </c>
      <c r="G129" s="104">
        <v>96</v>
      </c>
      <c r="H129" s="219">
        <v>9</v>
      </c>
      <c r="I129" s="206">
        <v>152</v>
      </c>
      <c r="J129" s="219">
        <v>208</v>
      </c>
      <c r="K129" s="105">
        <v>50.48</v>
      </c>
      <c r="L129" s="106">
        <f t="shared" si="15"/>
        <v>1.5232844799999998</v>
      </c>
      <c r="M129" s="107">
        <f t="shared" si="16"/>
        <v>104.83240683288801</v>
      </c>
      <c r="N129" s="11">
        <v>5</v>
      </c>
      <c r="O129" s="14">
        <v>4.3</v>
      </c>
      <c r="P129" s="104">
        <v>675</v>
      </c>
      <c r="Q129" s="107">
        <f t="shared" si="17"/>
        <v>24</v>
      </c>
    </row>
    <row r="130" spans="1:18" s="43" customFormat="1" ht="12.75" customHeight="1" x14ac:dyDescent="0.2">
      <c r="A130" s="24">
        <v>22</v>
      </c>
      <c r="B130" s="91" t="s">
        <v>239</v>
      </c>
      <c r="C130" s="13">
        <v>3.29</v>
      </c>
      <c r="D130" s="107">
        <f t="shared" si="14"/>
        <v>104.77707006369428</v>
      </c>
      <c r="E130" s="11">
        <v>10</v>
      </c>
      <c r="F130" s="170">
        <v>9</v>
      </c>
      <c r="G130" s="104">
        <v>100</v>
      </c>
      <c r="H130" s="219">
        <v>9</v>
      </c>
      <c r="I130" s="206">
        <v>153</v>
      </c>
      <c r="J130" s="219">
        <v>204</v>
      </c>
      <c r="K130" s="105">
        <v>50.21</v>
      </c>
      <c r="L130" s="106">
        <f t="shared" si="15"/>
        <v>1.51975628</v>
      </c>
      <c r="M130" s="107">
        <f t="shared" si="16"/>
        <v>104.58959618087653</v>
      </c>
      <c r="N130" s="11">
        <v>5</v>
      </c>
      <c r="O130" s="14">
        <v>4.8</v>
      </c>
      <c r="P130" s="104">
        <v>672.2</v>
      </c>
      <c r="Q130" s="107">
        <f t="shared" si="17"/>
        <v>24</v>
      </c>
    </row>
    <row r="131" spans="1:18" s="43" customFormat="1" ht="12.75" x14ac:dyDescent="0.2">
      <c r="A131" s="24">
        <v>23</v>
      </c>
      <c r="B131" s="91" t="s">
        <v>318</v>
      </c>
      <c r="C131" s="13">
        <v>2.96</v>
      </c>
      <c r="D131" s="107">
        <f t="shared" si="14"/>
        <v>94.26751592356689</v>
      </c>
      <c r="E131" s="11">
        <v>8</v>
      </c>
      <c r="F131" s="170">
        <v>9</v>
      </c>
      <c r="G131" s="104">
        <v>99</v>
      </c>
      <c r="H131" s="219">
        <v>9</v>
      </c>
      <c r="I131" s="206">
        <v>158</v>
      </c>
      <c r="J131" s="219">
        <v>204</v>
      </c>
      <c r="K131" s="105">
        <v>50.86</v>
      </c>
      <c r="L131" s="106">
        <f t="shared" si="15"/>
        <v>1.3850195199999999</v>
      </c>
      <c r="M131" s="107">
        <f t="shared" si="16"/>
        <v>95.317015106811354</v>
      </c>
      <c r="N131" s="11">
        <v>4</v>
      </c>
      <c r="O131" s="14">
        <v>4.5999999999999996</v>
      </c>
      <c r="P131" s="104">
        <v>671.3</v>
      </c>
      <c r="Q131" s="107">
        <f t="shared" si="17"/>
        <v>21</v>
      </c>
    </row>
    <row r="132" spans="1:18" s="43" customFormat="1" ht="12.75" x14ac:dyDescent="0.2">
      <c r="A132" s="24">
        <v>24</v>
      </c>
      <c r="B132" s="91" t="s">
        <v>146</v>
      </c>
      <c r="C132" s="13">
        <v>3.62</v>
      </c>
      <c r="D132" s="107">
        <f t="shared" si="14"/>
        <v>115.28662420382167</v>
      </c>
      <c r="E132" s="11">
        <v>12</v>
      </c>
      <c r="F132" s="170">
        <v>9</v>
      </c>
      <c r="G132" s="104">
        <v>99</v>
      </c>
      <c r="H132" s="219">
        <v>9</v>
      </c>
      <c r="I132" s="206">
        <v>153</v>
      </c>
      <c r="J132" s="219">
        <v>208</v>
      </c>
      <c r="K132" s="105">
        <v>50.8</v>
      </c>
      <c r="L132" s="106">
        <f t="shared" si="15"/>
        <v>1.6918431999999999</v>
      </c>
      <c r="M132" s="107">
        <f t="shared" si="16"/>
        <v>116.43261450405845</v>
      </c>
      <c r="N132" s="11">
        <v>7</v>
      </c>
      <c r="O132" s="14">
        <v>4.5</v>
      </c>
      <c r="P132" s="104">
        <v>682.2</v>
      </c>
      <c r="Q132" s="107">
        <f t="shared" si="17"/>
        <v>28</v>
      </c>
    </row>
    <row r="133" spans="1:18" s="43" customFormat="1" ht="12.75" x14ac:dyDescent="0.2">
      <c r="A133" s="24">
        <v>25</v>
      </c>
      <c r="B133" s="91" t="s">
        <v>240</v>
      </c>
      <c r="C133" s="13">
        <v>3.73</v>
      </c>
      <c r="D133" s="107">
        <f t="shared" si="14"/>
        <v>118.78980891719746</v>
      </c>
      <c r="E133" s="11">
        <v>14</v>
      </c>
      <c r="F133" s="170">
        <v>9</v>
      </c>
      <c r="G133" s="104">
        <v>100</v>
      </c>
      <c r="H133" s="219">
        <v>9</v>
      </c>
      <c r="I133" s="206">
        <v>159</v>
      </c>
      <c r="J133" s="219">
        <v>208</v>
      </c>
      <c r="K133" s="105">
        <v>50.67</v>
      </c>
      <c r="L133" s="106">
        <f t="shared" si="15"/>
        <v>1.7387917200000005</v>
      </c>
      <c r="M133" s="107">
        <f t="shared" si="16"/>
        <v>119.66361069253273</v>
      </c>
      <c r="N133" s="11">
        <v>7</v>
      </c>
      <c r="O133" s="14">
        <v>4.5</v>
      </c>
      <c r="P133" s="104">
        <v>683.9</v>
      </c>
      <c r="Q133" s="107">
        <f t="shared" si="17"/>
        <v>30</v>
      </c>
    </row>
    <row r="134" spans="1:18" s="43" customFormat="1" ht="12.75" x14ac:dyDescent="0.2">
      <c r="A134" s="24">
        <v>26</v>
      </c>
      <c r="B134" s="91" t="s">
        <v>147</v>
      </c>
      <c r="C134" s="13">
        <v>3.51</v>
      </c>
      <c r="D134" s="107">
        <f t="shared" si="14"/>
        <v>111.78343949044587</v>
      </c>
      <c r="E134" s="11">
        <v>12</v>
      </c>
      <c r="F134" s="170">
        <v>9</v>
      </c>
      <c r="G134" s="104">
        <v>98</v>
      </c>
      <c r="H134" s="219">
        <v>9</v>
      </c>
      <c r="I134" s="206">
        <v>148</v>
      </c>
      <c r="J134" s="219">
        <v>208</v>
      </c>
      <c r="K134" s="105">
        <v>50.18</v>
      </c>
      <c r="L134" s="106">
        <f t="shared" si="15"/>
        <v>1.6204125599999997</v>
      </c>
      <c r="M134" s="107">
        <f t="shared" si="16"/>
        <v>111.51675931671119</v>
      </c>
      <c r="N134" s="11">
        <v>6</v>
      </c>
      <c r="O134" s="14">
        <v>4.4000000000000004</v>
      </c>
      <c r="P134" s="104">
        <v>677.9</v>
      </c>
      <c r="Q134" s="107">
        <f t="shared" si="17"/>
        <v>27</v>
      </c>
    </row>
    <row r="135" spans="1:18" s="43" customFormat="1" ht="12.75" x14ac:dyDescent="0.2">
      <c r="A135" s="24">
        <v>27</v>
      </c>
      <c r="B135" s="91" t="s">
        <v>174</v>
      </c>
      <c r="C135" s="13">
        <v>3.56</v>
      </c>
      <c r="D135" s="107">
        <f t="shared" si="14"/>
        <v>113.37579617834396</v>
      </c>
      <c r="E135" s="11">
        <v>12</v>
      </c>
      <c r="F135" s="170">
        <v>9</v>
      </c>
      <c r="G135" s="104">
        <v>96</v>
      </c>
      <c r="H135" s="219">
        <v>9</v>
      </c>
      <c r="I135" s="206">
        <v>157</v>
      </c>
      <c r="J135" s="219">
        <v>208</v>
      </c>
      <c r="K135" s="105">
        <v>51.12</v>
      </c>
      <c r="L135" s="106">
        <f t="shared" si="15"/>
        <v>1.6742822399999999</v>
      </c>
      <c r="M135" s="107">
        <f t="shared" si="16"/>
        <v>115.22406959516785</v>
      </c>
      <c r="N135" s="11">
        <v>6</v>
      </c>
      <c r="O135" s="14">
        <v>4.3</v>
      </c>
      <c r="P135" s="104">
        <v>686</v>
      </c>
      <c r="Q135" s="107">
        <f t="shared" si="17"/>
        <v>27</v>
      </c>
    </row>
    <row r="136" spans="1:18" s="43" customFormat="1" ht="12.75" x14ac:dyDescent="0.2">
      <c r="A136" s="24">
        <v>28</v>
      </c>
      <c r="B136" s="92" t="s">
        <v>241</v>
      </c>
      <c r="C136" s="13">
        <v>3.31</v>
      </c>
      <c r="D136" s="107">
        <f t="shared" si="14"/>
        <v>105.41401273885351</v>
      </c>
      <c r="E136" s="172">
        <v>10</v>
      </c>
      <c r="F136" s="170">
        <v>9</v>
      </c>
      <c r="G136" s="104">
        <v>100</v>
      </c>
      <c r="H136" s="219">
        <v>9</v>
      </c>
      <c r="I136" s="206">
        <v>144</v>
      </c>
      <c r="J136" s="219">
        <v>208</v>
      </c>
      <c r="K136" s="105">
        <v>50.27</v>
      </c>
      <c r="L136" s="106">
        <f t="shared" si="15"/>
        <v>1.5308220400000001</v>
      </c>
      <c r="M136" s="107">
        <f t="shared" si="16"/>
        <v>105.35114155829356</v>
      </c>
      <c r="N136" s="172">
        <v>5</v>
      </c>
      <c r="O136" s="105">
        <v>4.5</v>
      </c>
      <c r="P136" s="104">
        <v>677.8</v>
      </c>
      <c r="Q136" s="107">
        <f t="shared" si="17"/>
        <v>24</v>
      </c>
    </row>
    <row r="137" spans="1:18" s="43" customFormat="1" ht="12.75" x14ac:dyDescent="0.2">
      <c r="A137" s="24">
        <v>29</v>
      </c>
      <c r="B137" s="92" t="s">
        <v>242</v>
      </c>
      <c r="C137" s="13">
        <v>3.14</v>
      </c>
      <c r="D137" s="107">
        <f t="shared" si="14"/>
        <v>100.00000000000001</v>
      </c>
      <c r="E137" s="172">
        <v>10</v>
      </c>
      <c r="F137" s="170">
        <v>9</v>
      </c>
      <c r="G137" s="104">
        <v>100</v>
      </c>
      <c r="H137" s="219">
        <v>9</v>
      </c>
      <c r="I137" s="206">
        <v>154</v>
      </c>
      <c r="J137" s="219">
        <v>208</v>
      </c>
      <c r="K137" s="105">
        <v>50.73</v>
      </c>
      <c r="L137" s="106">
        <f t="shared" si="15"/>
        <v>1.4654882399999998</v>
      </c>
      <c r="M137" s="107">
        <f t="shared" si="16"/>
        <v>100.85487077534789</v>
      </c>
      <c r="N137" s="172">
        <v>5</v>
      </c>
      <c r="O137" s="105">
        <v>4.7</v>
      </c>
      <c r="P137" s="104">
        <v>684.7</v>
      </c>
      <c r="Q137" s="107">
        <f t="shared" si="17"/>
        <v>24</v>
      </c>
    </row>
    <row r="138" spans="1:18" s="43" customFormat="1" ht="12.75" x14ac:dyDescent="0.2">
      <c r="A138" s="24">
        <v>30</v>
      </c>
      <c r="B138" s="92" t="s">
        <v>243</v>
      </c>
      <c r="C138" s="13">
        <v>3.7</v>
      </c>
      <c r="D138" s="107">
        <f t="shared" si="14"/>
        <v>117.83439490445861</v>
      </c>
      <c r="E138" s="172">
        <v>14</v>
      </c>
      <c r="F138" s="170">
        <v>9</v>
      </c>
      <c r="G138" s="104">
        <v>98</v>
      </c>
      <c r="H138" s="219">
        <v>9</v>
      </c>
      <c r="I138" s="206">
        <v>138</v>
      </c>
      <c r="J138" s="219">
        <v>204</v>
      </c>
      <c r="K138" s="105">
        <v>50.76</v>
      </c>
      <c r="L138" s="106">
        <f t="shared" si="15"/>
        <v>1.7278704000000003</v>
      </c>
      <c r="M138" s="107">
        <f t="shared" si="16"/>
        <v>118.91200567296858</v>
      </c>
      <c r="N138" s="172">
        <v>7</v>
      </c>
      <c r="O138" s="105">
        <v>4.3</v>
      </c>
      <c r="P138" s="104">
        <v>680.6</v>
      </c>
      <c r="Q138" s="107">
        <f t="shared" si="17"/>
        <v>30</v>
      </c>
    </row>
    <row r="139" spans="1:18" s="43" customFormat="1" ht="12.75" x14ac:dyDescent="0.2">
      <c r="A139" s="24">
        <v>31</v>
      </c>
      <c r="B139" s="92" t="s">
        <v>244</v>
      </c>
      <c r="C139" s="13">
        <v>3.04</v>
      </c>
      <c r="D139" s="107">
        <f t="shared" si="14"/>
        <v>96.815286624203836</v>
      </c>
      <c r="E139" s="11">
        <v>10</v>
      </c>
      <c r="F139" s="170">
        <v>9</v>
      </c>
      <c r="G139" s="104">
        <v>98</v>
      </c>
      <c r="H139" s="219">
        <v>9</v>
      </c>
      <c r="I139" s="206">
        <v>160</v>
      </c>
      <c r="J139" s="219">
        <v>208</v>
      </c>
      <c r="K139" s="105">
        <v>50.27</v>
      </c>
      <c r="L139" s="106">
        <f t="shared" si="15"/>
        <v>1.4059513600000002</v>
      </c>
      <c r="M139" s="107">
        <f t="shared" si="16"/>
        <v>96.757543908523402</v>
      </c>
      <c r="N139" s="11">
        <v>5</v>
      </c>
      <c r="O139" s="14">
        <v>4.8</v>
      </c>
      <c r="P139" s="104">
        <v>680.3</v>
      </c>
      <c r="Q139" s="107">
        <f t="shared" si="17"/>
        <v>24</v>
      </c>
    </row>
    <row r="140" spans="1:18" s="43" customFormat="1" ht="12.75" x14ac:dyDescent="0.2">
      <c r="A140" s="24">
        <v>32</v>
      </c>
      <c r="B140" s="92" t="s">
        <v>245</v>
      </c>
      <c r="C140" s="13">
        <v>3.08</v>
      </c>
      <c r="D140" s="107">
        <f t="shared" si="14"/>
        <v>98.089171974522301</v>
      </c>
      <c r="E140" s="11">
        <v>10</v>
      </c>
      <c r="F140" s="170">
        <v>9</v>
      </c>
      <c r="G140" s="104">
        <v>99</v>
      </c>
      <c r="H140" s="219">
        <v>5</v>
      </c>
      <c r="I140" s="206">
        <v>158</v>
      </c>
      <c r="J140" s="219">
        <v>208</v>
      </c>
      <c r="K140" s="105">
        <v>50.29</v>
      </c>
      <c r="L140" s="106">
        <f t="shared" si="15"/>
        <v>1.42501744</v>
      </c>
      <c r="M140" s="107">
        <f t="shared" si="16"/>
        <v>98.069671145103896</v>
      </c>
      <c r="N140" s="11">
        <v>5</v>
      </c>
      <c r="O140" s="14">
        <v>4.4000000000000004</v>
      </c>
      <c r="P140" s="104">
        <v>684.2</v>
      </c>
      <c r="Q140" s="107">
        <f t="shared" si="17"/>
        <v>24</v>
      </c>
    </row>
    <row r="141" spans="1:18" s="43" customFormat="1" ht="12.75" x14ac:dyDescent="0.2">
      <c r="A141" s="24">
        <v>33</v>
      </c>
      <c r="B141" s="92" t="s">
        <v>246</v>
      </c>
      <c r="C141" s="13">
        <v>2.89</v>
      </c>
      <c r="D141" s="107">
        <f t="shared" si="14"/>
        <v>92.038216560509568</v>
      </c>
      <c r="E141" s="11">
        <v>8</v>
      </c>
      <c r="F141" s="170">
        <v>9</v>
      </c>
      <c r="G141" s="104">
        <v>98</v>
      </c>
      <c r="H141" s="219">
        <v>9</v>
      </c>
      <c r="I141" s="206">
        <v>130</v>
      </c>
      <c r="J141" s="219">
        <v>208</v>
      </c>
      <c r="K141" s="105">
        <v>50.21</v>
      </c>
      <c r="L141" s="106">
        <f t="shared" si="15"/>
        <v>1.33498348</v>
      </c>
      <c r="M141" s="107">
        <f t="shared" si="16"/>
        <v>91.87353585493409</v>
      </c>
      <c r="N141" s="11">
        <v>4</v>
      </c>
      <c r="O141" s="14">
        <v>4.7</v>
      </c>
      <c r="P141" s="104">
        <v>682.2</v>
      </c>
      <c r="Q141" s="107">
        <f t="shared" si="17"/>
        <v>21</v>
      </c>
    </row>
    <row r="142" spans="1:18" s="43" customFormat="1" ht="12.75" x14ac:dyDescent="0.2">
      <c r="A142" s="24">
        <v>34</v>
      </c>
      <c r="B142" s="92" t="s">
        <v>319</v>
      </c>
      <c r="C142" s="13">
        <v>3.61</v>
      </c>
      <c r="D142" s="107">
        <f t="shared" si="14"/>
        <v>114.96815286624205</v>
      </c>
      <c r="E142" s="206">
        <v>12</v>
      </c>
      <c r="F142" s="206">
        <v>9</v>
      </c>
      <c r="G142" s="104">
        <v>93</v>
      </c>
      <c r="H142" s="219">
        <v>9</v>
      </c>
      <c r="I142" s="206">
        <v>145</v>
      </c>
      <c r="J142" s="219">
        <v>208</v>
      </c>
      <c r="K142" s="105">
        <v>50.67</v>
      </c>
      <c r="L142" s="106">
        <f t="shared" si="15"/>
        <v>1.6828520400000002</v>
      </c>
      <c r="M142" s="107">
        <f t="shared" si="16"/>
        <v>115.81384305631182</v>
      </c>
      <c r="N142" s="206">
        <v>7</v>
      </c>
      <c r="O142" s="105">
        <v>4.7</v>
      </c>
      <c r="P142" s="104">
        <v>676.8</v>
      </c>
      <c r="Q142" s="107">
        <f t="shared" si="17"/>
        <v>28</v>
      </c>
      <c r="R142" s="115"/>
    </row>
    <row r="143" spans="1:18" s="43" customFormat="1" ht="12.75" x14ac:dyDescent="0.2">
      <c r="A143" s="24">
        <v>35</v>
      </c>
      <c r="B143" s="92" t="s">
        <v>320</v>
      </c>
      <c r="C143" s="13">
        <v>3.95</v>
      </c>
      <c r="D143" s="107">
        <f t="shared" si="14"/>
        <v>125.79617834394905</v>
      </c>
      <c r="E143" s="206">
        <v>16</v>
      </c>
      <c r="F143" s="206">
        <v>9</v>
      </c>
      <c r="G143" s="104">
        <v>93</v>
      </c>
      <c r="H143" s="219">
        <v>9</v>
      </c>
      <c r="I143" s="206">
        <v>163</v>
      </c>
      <c r="J143" s="219">
        <v>208</v>
      </c>
      <c r="K143" s="105">
        <v>50.35</v>
      </c>
      <c r="L143" s="106">
        <f t="shared" si="15"/>
        <v>1.8297190000000003</v>
      </c>
      <c r="M143" s="107">
        <f t="shared" si="16"/>
        <v>125.92122424687545</v>
      </c>
      <c r="N143" s="206">
        <v>8</v>
      </c>
      <c r="O143" s="105">
        <v>4.7</v>
      </c>
      <c r="P143" s="104">
        <v>686.9</v>
      </c>
      <c r="Q143" s="107">
        <f t="shared" si="17"/>
        <v>33</v>
      </c>
    </row>
    <row r="144" spans="1:18" s="43" customFormat="1" ht="12.75" x14ac:dyDescent="0.2">
      <c r="A144" s="24">
        <v>36</v>
      </c>
      <c r="B144" s="92" t="s">
        <v>321</v>
      </c>
      <c r="C144" s="13">
        <v>3.38</v>
      </c>
      <c r="D144" s="107">
        <f t="shared" si="14"/>
        <v>107.64331210191084</v>
      </c>
      <c r="E144" s="206">
        <v>12</v>
      </c>
      <c r="F144" s="206">
        <v>9</v>
      </c>
      <c r="G144" s="104">
        <v>98</v>
      </c>
      <c r="H144" s="219">
        <v>9</v>
      </c>
      <c r="I144" s="206">
        <v>134</v>
      </c>
      <c r="J144" s="219">
        <v>208</v>
      </c>
      <c r="K144" s="105">
        <v>50.49</v>
      </c>
      <c r="L144" s="106">
        <f t="shared" si="15"/>
        <v>1.5700370399999999</v>
      </c>
      <c r="M144" s="107">
        <f t="shared" si="16"/>
        <v>108.04991705816059</v>
      </c>
      <c r="N144" s="206">
        <v>6</v>
      </c>
      <c r="O144" s="105">
        <v>4.7</v>
      </c>
      <c r="P144" s="104">
        <v>681.7</v>
      </c>
      <c r="Q144" s="107">
        <f t="shared" si="17"/>
        <v>27</v>
      </c>
    </row>
    <row r="145" spans="1:18" s="43" customFormat="1" ht="12.75" x14ac:dyDescent="0.2">
      <c r="A145" s="24">
        <v>37</v>
      </c>
      <c r="B145" s="92" t="s">
        <v>322</v>
      </c>
      <c r="C145" s="13">
        <v>3.28</v>
      </c>
      <c r="D145" s="107">
        <f t="shared" ref="D145:D149" si="18">(C145*D$110)/C$110</f>
        <v>104.45859872611466</v>
      </c>
      <c r="E145" s="219">
        <v>10</v>
      </c>
      <c r="F145" s="219">
        <v>9</v>
      </c>
      <c r="G145" s="104">
        <v>100</v>
      </c>
      <c r="H145" s="219">
        <v>9</v>
      </c>
      <c r="I145" s="219">
        <v>162</v>
      </c>
      <c r="J145" s="219">
        <v>208</v>
      </c>
      <c r="K145" s="105">
        <v>50.54</v>
      </c>
      <c r="L145" s="106">
        <f t="shared" ref="L145:L149" si="19">(((C145*92)/100)*K145)/100</f>
        <v>1.5250950399999998</v>
      </c>
      <c r="M145" s="107">
        <f t="shared" ref="M145:M149" si="20">(L145*M$110)/L$110</f>
        <v>104.95700953514581</v>
      </c>
      <c r="N145" s="219">
        <v>5</v>
      </c>
      <c r="O145" s="105">
        <v>4.5999999999999996</v>
      </c>
      <c r="P145" s="104">
        <v>680.1</v>
      </c>
      <c r="Q145" s="107">
        <f t="shared" ref="Q145:Q149" si="21">(E145+F145+N145)</f>
        <v>24</v>
      </c>
    </row>
    <row r="146" spans="1:18" s="43" customFormat="1" ht="12.75" x14ac:dyDescent="0.2">
      <c r="A146" s="24">
        <v>38</v>
      </c>
      <c r="B146" s="92" t="s">
        <v>323</v>
      </c>
      <c r="C146" s="13">
        <v>3.7</v>
      </c>
      <c r="D146" s="107">
        <f>(C146*D$110)/C$110</f>
        <v>117.83439490445861</v>
      </c>
      <c r="E146" s="219">
        <v>14</v>
      </c>
      <c r="F146" s="219">
        <v>9</v>
      </c>
      <c r="G146" s="104">
        <v>99</v>
      </c>
      <c r="H146" s="219">
        <v>9</v>
      </c>
      <c r="I146" s="219">
        <v>162</v>
      </c>
      <c r="J146" s="219">
        <v>208</v>
      </c>
      <c r="K146" s="105">
        <v>49.7</v>
      </c>
      <c r="L146" s="106">
        <f t="shared" si="19"/>
        <v>1.6917880000000003</v>
      </c>
      <c r="M146" s="107">
        <f t="shared" si="20"/>
        <v>116.42881564118476</v>
      </c>
      <c r="N146" s="219">
        <v>7</v>
      </c>
      <c r="O146" s="105">
        <v>4.5</v>
      </c>
      <c r="P146" s="104">
        <v>678.3</v>
      </c>
      <c r="Q146" s="107">
        <f t="shared" si="21"/>
        <v>30</v>
      </c>
    </row>
    <row r="147" spans="1:18" s="43" customFormat="1" ht="12.75" x14ac:dyDescent="0.2">
      <c r="A147" s="24">
        <v>39</v>
      </c>
      <c r="B147" s="92" t="s">
        <v>324</v>
      </c>
      <c r="C147" s="13">
        <v>3.36</v>
      </c>
      <c r="D147" s="107">
        <f t="shared" si="18"/>
        <v>107.0063694267516</v>
      </c>
      <c r="E147" s="219">
        <v>12</v>
      </c>
      <c r="F147" s="219">
        <v>9</v>
      </c>
      <c r="G147" s="104">
        <v>99</v>
      </c>
      <c r="H147" s="219">
        <v>9</v>
      </c>
      <c r="I147" s="219">
        <v>163</v>
      </c>
      <c r="J147" s="219">
        <v>208</v>
      </c>
      <c r="K147" s="105">
        <v>50.31</v>
      </c>
      <c r="L147" s="106">
        <f t="shared" si="19"/>
        <v>1.5551827200000004</v>
      </c>
      <c r="M147" s="107">
        <f t="shared" si="20"/>
        <v>107.0276430588444</v>
      </c>
      <c r="N147" s="219">
        <v>6</v>
      </c>
      <c r="O147" s="105">
        <v>4.5</v>
      </c>
      <c r="P147" s="104">
        <v>670.5</v>
      </c>
      <c r="Q147" s="107">
        <f t="shared" si="21"/>
        <v>27</v>
      </c>
    </row>
    <row r="148" spans="1:18" s="43" customFormat="1" ht="12.75" x14ac:dyDescent="0.2">
      <c r="A148" s="24">
        <v>40</v>
      </c>
      <c r="B148" s="92" t="s">
        <v>325</v>
      </c>
      <c r="C148" s="13">
        <v>3.12</v>
      </c>
      <c r="D148" s="107">
        <f t="shared" si="18"/>
        <v>99.363057324840781</v>
      </c>
      <c r="E148" s="219">
        <v>10</v>
      </c>
      <c r="F148" s="219">
        <v>9</v>
      </c>
      <c r="G148" s="104">
        <v>100</v>
      </c>
      <c r="H148" s="219">
        <v>9</v>
      </c>
      <c r="I148" s="219">
        <v>139</v>
      </c>
      <c r="J148" s="219">
        <v>208</v>
      </c>
      <c r="K148" s="105">
        <v>49.63</v>
      </c>
      <c r="L148" s="106">
        <f t="shared" si="19"/>
        <v>1.42457952</v>
      </c>
      <c r="M148" s="107">
        <f t="shared" si="20"/>
        <v>98.03953349963912</v>
      </c>
      <c r="N148" s="219">
        <v>5</v>
      </c>
      <c r="O148" s="105">
        <v>4.7</v>
      </c>
      <c r="P148" s="104">
        <v>682.7</v>
      </c>
      <c r="Q148" s="107">
        <f t="shared" si="21"/>
        <v>24</v>
      </c>
    </row>
    <row r="149" spans="1:18" s="43" customFormat="1" ht="12.75" x14ac:dyDescent="0.2">
      <c r="A149" s="24">
        <v>41</v>
      </c>
      <c r="B149" s="92" t="s">
        <v>247</v>
      </c>
      <c r="C149" s="13">
        <v>3.14</v>
      </c>
      <c r="D149" s="107">
        <f t="shared" si="18"/>
        <v>100.00000000000001</v>
      </c>
      <c r="E149" s="219">
        <v>10</v>
      </c>
      <c r="F149" s="219">
        <v>9</v>
      </c>
      <c r="G149" s="104">
        <v>100</v>
      </c>
      <c r="H149" s="219">
        <v>9</v>
      </c>
      <c r="I149" s="219">
        <v>131</v>
      </c>
      <c r="J149" s="219">
        <v>208</v>
      </c>
      <c r="K149" s="105">
        <v>48.46</v>
      </c>
      <c r="L149" s="106">
        <f t="shared" si="19"/>
        <v>1.3999124799999998</v>
      </c>
      <c r="M149" s="107">
        <f t="shared" si="20"/>
        <v>96.341948310139159</v>
      </c>
      <c r="N149" s="219">
        <v>5</v>
      </c>
      <c r="O149" s="105">
        <v>4.9000000000000004</v>
      </c>
      <c r="P149" s="104">
        <v>674.6</v>
      </c>
      <c r="Q149" s="107">
        <f t="shared" si="21"/>
        <v>24</v>
      </c>
      <c r="R149" s="115" t="s">
        <v>109</v>
      </c>
    </row>
    <row r="150" spans="1:18" s="115" customFormat="1" ht="12.75" x14ac:dyDescent="0.2">
      <c r="A150" s="99">
        <v>42</v>
      </c>
      <c r="B150" s="91" t="s">
        <v>326</v>
      </c>
      <c r="C150" s="106">
        <v>3.07</v>
      </c>
      <c r="D150" s="107">
        <f t="shared" si="14"/>
        <v>97.770700636942692</v>
      </c>
      <c r="E150" s="108">
        <v>10</v>
      </c>
      <c r="F150" s="108">
        <v>9</v>
      </c>
      <c r="G150" s="107">
        <v>100</v>
      </c>
      <c r="H150" s="108">
        <v>9</v>
      </c>
      <c r="I150" s="108">
        <v>119</v>
      </c>
      <c r="J150" s="219">
        <v>208</v>
      </c>
      <c r="K150" s="109">
        <v>49.78</v>
      </c>
      <c r="L150" s="106">
        <f t="shared" si="15"/>
        <v>1.4059863199999998</v>
      </c>
      <c r="M150" s="107">
        <f t="shared" si="16"/>
        <v>96.759949855010049</v>
      </c>
      <c r="N150" s="108">
        <v>5</v>
      </c>
      <c r="O150" s="109">
        <v>4.2</v>
      </c>
      <c r="P150" s="107">
        <v>684.1</v>
      </c>
      <c r="Q150" s="107">
        <f t="shared" si="17"/>
        <v>24</v>
      </c>
    </row>
    <row r="151" spans="1:18" s="43" customFormat="1" ht="12.75" x14ac:dyDescent="0.2">
      <c r="A151" s="24">
        <v>43</v>
      </c>
      <c r="B151" s="91" t="s">
        <v>248</v>
      </c>
      <c r="C151" s="13">
        <v>3.86</v>
      </c>
      <c r="D151" s="107">
        <f t="shared" si="14"/>
        <v>122.9299363057325</v>
      </c>
      <c r="E151" s="11">
        <v>14</v>
      </c>
      <c r="F151" s="170">
        <v>9</v>
      </c>
      <c r="G151" s="104">
        <v>100</v>
      </c>
      <c r="H151" s="219">
        <v>9</v>
      </c>
      <c r="I151" s="206">
        <v>138</v>
      </c>
      <c r="J151" s="219">
        <v>208</v>
      </c>
      <c r="K151" s="105">
        <v>48.1</v>
      </c>
      <c r="L151" s="106">
        <f t="shared" si="15"/>
        <v>1.7081272000000001</v>
      </c>
      <c r="M151" s="107">
        <f t="shared" si="16"/>
        <v>117.55327905180384</v>
      </c>
      <c r="N151" s="11">
        <v>7</v>
      </c>
      <c r="O151" s="14">
        <v>4.4000000000000004</v>
      </c>
      <c r="P151" s="104">
        <v>692</v>
      </c>
      <c r="Q151" s="107">
        <f t="shared" si="17"/>
        <v>30</v>
      </c>
    </row>
    <row r="152" spans="1:18" s="43" customFormat="1" ht="12.75" x14ac:dyDescent="0.2">
      <c r="A152" s="24">
        <v>44</v>
      </c>
      <c r="B152" s="92" t="s">
        <v>249</v>
      </c>
      <c r="C152" s="13">
        <v>3.55</v>
      </c>
      <c r="D152" s="107">
        <f t="shared" si="14"/>
        <v>113.05732484076434</v>
      </c>
      <c r="E152" s="11">
        <v>12</v>
      </c>
      <c r="F152" s="170">
        <v>9</v>
      </c>
      <c r="G152" s="104">
        <v>100</v>
      </c>
      <c r="H152" s="219">
        <v>9</v>
      </c>
      <c r="I152" s="206">
        <v>102</v>
      </c>
      <c r="J152" s="219">
        <v>208</v>
      </c>
      <c r="K152" s="105">
        <v>49.75</v>
      </c>
      <c r="L152" s="106">
        <f t="shared" si="15"/>
        <v>1.624835</v>
      </c>
      <c r="M152" s="107">
        <f t="shared" si="16"/>
        <v>111.82111154727684</v>
      </c>
      <c r="N152" s="11">
        <v>6</v>
      </c>
      <c r="O152" s="14">
        <v>4</v>
      </c>
      <c r="P152" s="104">
        <v>680.7</v>
      </c>
      <c r="Q152" s="107">
        <f t="shared" si="17"/>
        <v>27</v>
      </c>
    </row>
    <row r="153" spans="1:18" s="43" customFormat="1" ht="12.75" x14ac:dyDescent="0.2"/>
    <row r="154" spans="1:18" s="43" customFormat="1" ht="12.75" x14ac:dyDescent="0.2">
      <c r="A154" s="67" t="s">
        <v>129</v>
      </c>
    </row>
    <row r="155" spans="1:18" s="43" customFormat="1" ht="12.75" x14ac:dyDescent="0.2">
      <c r="A155" s="143">
        <v>1</v>
      </c>
      <c r="B155" s="233" t="s">
        <v>145</v>
      </c>
      <c r="C155" s="138">
        <f>(C11+C61+C108)/3</f>
        <v>3.0533333333333332</v>
      </c>
      <c r="D155" s="136">
        <v>100</v>
      </c>
      <c r="E155" s="136">
        <v>10</v>
      </c>
      <c r="F155" s="232">
        <f t="shared" ref="F155:K156" si="22">(F11+F61+F108)/3</f>
        <v>8.6666666666666661</v>
      </c>
      <c r="G155" s="232">
        <f t="shared" si="22"/>
        <v>92.666666666666671</v>
      </c>
      <c r="H155" s="232">
        <f t="shared" si="22"/>
        <v>9</v>
      </c>
      <c r="I155" s="232">
        <f t="shared" si="22"/>
        <v>155</v>
      </c>
      <c r="J155" s="232">
        <f t="shared" si="22"/>
        <v>200</v>
      </c>
      <c r="K155" s="231">
        <f t="shared" si="22"/>
        <v>47.283333333333339</v>
      </c>
      <c r="L155" s="138">
        <f t="shared" ref="L155:L156" si="23">(((C155*92)/100)*K155)/100</f>
        <v>1.3282203555555554</v>
      </c>
      <c r="M155" s="136">
        <v>100</v>
      </c>
      <c r="N155" s="136">
        <v>5</v>
      </c>
      <c r="O155" s="232">
        <f>(O11+O61+O108)/3</f>
        <v>4.6816666666666666</v>
      </c>
      <c r="P155" s="232">
        <f>(P11+P61+P108)/3</f>
        <v>680.6</v>
      </c>
      <c r="Q155" s="140">
        <f>(E155+F155+N155)</f>
        <v>23.666666666666664</v>
      </c>
    </row>
    <row r="156" spans="1:18" s="43" customFormat="1" ht="12.75" x14ac:dyDescent="0.2">
      <c r="A156" s="143">
        <v>2</v>
      </c>
      <c r="B156" s="150" t="s">
        <v>168</v>
      </c>
      <c r="C156" s="138">
        <f>(C12+C62+C109)/3</f>
        <v>3.2566666666666664</v>
      </c>
      <c r="D156" s="140">
        <v>100</v>
      </c>
      <c r="E156" s="136">
        <v>10</v>
      </c>
      <c r="F156" s="232">
        <f t="shared" si="22"/>
        <v>8</v>
      </c>
      <c r="G156" s="232">
        <f t="shared" si="22"/>
        <v>86.333333333333329</v>
      </c>
      <c r="H156" s="232">
        <f t="shared" si="22"/>
        <v>8.6666666666666661</v>
      </c>
      <c r="I156" s="232">
        <f t="shared" si="22"/>
        <v>153.66666666666666</v>
      </c>
      <c r="J156" s="232">
        <f t="shared" si="22"/>
        <v>202</v>
      </c>
      <c r="K156" s="231">
        <f t="shared" si="22"/>
        <v>48.32833333333334</v>
      </c>
      <c r="L156" s="138">
        <f t="shared" si="23"/>
        <v>1.4479813044444443</v>
      </c>
      <c r="M156" s="140">
        <v>100</v>
      </c>
      <c r="N156" s="136">
        <v>5</v>
      </c>
      <c r="O156" s="232">
        <f>(O12+O62+O109)/3</f>
        <v>4.47</v>
      </c>
      <c r="P156" s="232">
        <f>(P12+P62+P109)/3</f>
        <v>689.23333333333323</v>
      </c>
      <c r="Q156" s="140">
        <f t="shared" ref="Q156:Q157" si="24">(E156+F156+N156)</f>
        <v>23</v>
      </c>
    </row>
    <row r="157" spans="1:18" s="43" customFormat="1" ht="12.75" x14ac:dyDescent="0.2">
      <c r="A157" s="143"/>
      <c r="B157" s="150" t="s">
        <v>136</v>
      </c>
      <c r="C157" s="138">
        <f>(C155+C156)/2</f>
        <v>3.1549999999999998</v>
      </c>
      <c r="D157" s="140">
        <f>(D155+D156)/2</f>
        <v>100</v>
      </c>
      <c r="E157" s="136">
        <v>10</v>
      </c>
      <c r="F157" s="232">
        <f t="shared" ref="F157:K157" si="25">(F155+F156)/2</f>
        <v>8.3333333333333321</v>
      </c>
      <c r="G157" s="232">
        <f t="shared" si="25"/>
        <v>89.5</v>
      </c>
      <c r="H157" s="232">
        <f t="shared" si="25"/>
        <v>8.8333333333333321</v>
      </c>
      <c r="I157" s="232">
        <f t="shared" si="25"/>
        <v>154.33333333333331</v>
      </c>
      <c r="J157" s="232">
        <f t="shared" si="25"/>
        <v>201</v>
      </c>
      <c r="K157" s="231">
        <f t="shared" si="25"/>
        <v>47.805833333333339</v>
      </c>
      <c r="L157" s="138">
        <f t="shared" ref="L157:M157" si="26">(L155+L156)/2</f>
        <v>1.38810083</v>
      </c>
      <c r="M157" s="140">
        <f t="shared" si="26"/>
        <v>100</v>
      </c>
      <c r="N157" s="140">
        <v>5</v>
      </c>
      <c r="O157" s="232">
        <f>(O155+O156)/2</f>
        <v>4.5758333333333336</v>
      </c>
      <c r="P157" s="232">
        <f>(P155+P156)/2</f>
        <v>684.91666666666663</v>
      </c>
      <c r="Q157" s="142">
        <f t="shared" si="24"/>
        <v>23.333333333333332</v>
      </c>
    </row>
    <row r="158" spans="1:18" s="43" customFormat="1" ht="12.75" x14ac:dyDescent="0.2">
      <c r="A158" s="24">
        <v>3</v>
      </c>
      <c r="B158" s="90" t="s">
        <v>312</v>
      </c>
      <c r="C158" s="106">
        <f>(C14+C64+C111)/3</f>
        <v>4.2699999999999996</v>
      </c>
      <c r="D158" s="104">
        <f>(C158*100)/C$157</f>
        <v>135.34072900158478</v>
      </c>
      <c r="E158" s="206">
        <v>18</v>
      </c>
      <c r="F158" s="107">
        <f t="shared" ref="F158:K158" si="27">(F14+F64+F111)/3</f>
        <v>8.3333333333333339</v>
      </c>
      <c r="G158" s="107">
        <f t="shared" si="27"/>
        <v>92</v>
      </c>
      <c r="H158" s="107">
        <f t="shared" si="27"/>
        <v>9</v>
      </c>
      <c r="I158" s="107">
        <f t="shared" si="27"/>
        <v>167.33333333333334</v>
      </c>
      <c r="J158" s="107">
        <f t="shared" si="27"/>
        <v>203</v>
      </c>
      <c r="K158" s="109">
        <f t="shared" si="27"/>
        <v>47.906666666666666</v>
      </c>
      <c r="L158" s="106">
        <f t="shared" ref="L158:L190" si="28">(((C158*92)/100)*K158)/100</f>
        <v>1.8819654933333334</v>
      </c>
      <c r="M158" s="104">
        <f>(L158*M$157)/L$157</f>
        <v>135.57844305397711</v>
      </c>
      <c r="N158" s="206">
        <v>9</v>
      </c>
      <c r="O158" s="107">
        <f>(O14+O64+O111)/3</f>
        <v>4.8433333333333328</v>
      </c>
      <c r="P158" s="107">
        <f>(P14+P64+P111)/3</f>
        <v>684.66666666666663</v>
      </c>
      <c r="Q158" s="107">
        <f>(E158+F158+N158)</f>
        <v>35.333333333333336</v>
      </c>
    </row>
    <row r="159" spans="1:18" s="43" customFormat="1" ht="12.75" x14ac:dyDescent="0.2">
      <c r="A159" s="24">
        <v>4</v>
      </c>
      <c r="B159" s="90" t="s">
        <v>313</v>
      </c>
      <c r="C159" s="106">
        <f t="shared" ref="C159:C199" si="29">(C15+C65+C112)/3</f>
        <v>3.7033333333333331</v>
      </c>
      <c r="D159" s="104">
        <f t="shared" ref="D159:D199" si="30">(C159*100)/C$157</f>
        <v>117.37982039091389</v>
      </c>
      <c r="E159" s="206">
        <v>14</v>
      </c>
      <c r="F159" s="107">
        <f t="shared" ref="F159:G199" si="31">(F15+F65+F112)/3</f>
        <v>8.3333333333333339</v>
      </c>
      <c r="G159" s="107">
        <f t="shared" si="31"/>
        <v>88</v>
      </c>
      <c r="H159" s="107">
        <f t="shared" ref="H159:K159" si="32">(H15+H65+H112)/3</f>
        <v>9</v>
      </c>
      <c r="I159" s="107">
        <f t="shared" si="32"/>
        <v>155.33333333333334</v>
      </c>
      <c r="J159" s="107">
        <f t="shared" si="32"/>
        <v>202.33333333333334</v>
      </c>
      <c r="K159" s="109">
        <f t="shared" si="32"/>
        <v>47.5</v>
      </c>
      <c r="L159" s="106">
        <f t="shared" si="28"/>
        <v>1.6183566666666667</v>
      </c>
      <c r="M159" s="104">
        <f t="shared" ref="M159:M199" si="33">(L159*M$157)/L$157</f>
        <v>116.58783221581005</v>
      </c>
      <c r="N159" s="206">
        <v>7</v>
      </c>
      <c r="O159" s="107">
        <f t="shared" ref="O159:P159" si="34">(O15+O65+O112)/3</f>
        <v>4.583333333333333</v>
      </c>
      <c r="P159" s="107">
        <f t="shared" si="34"/>
        <v>691.1</v>
      </c>
      <c r="Q159" s="107">
        <f t="shared" ref="Q159:Q199" si="35">(E159+F159+N159)</f>
        <v>29.333333333333336</v>
      </c>
    </row>
    <row r="160" spans="1:18" s="43" customFormat="1" ht="12.75" x14ac:dyDescent="0.2">
      <c r="A160" s="24">
        <v>5</v>
      </c>
      <c r="B160" s="90" t="s">
        <v>314</v>
      </c>
      <c r="C160" s="106">
        <f t="shared" si="29"/>
        <v>3.6966666666666668</v>
      </c>
      <c r="D160" s="104">
        <f t="shared" si="30"/>
        <v>117.16851558372954</v>
      </c>
      <c r="E160" s="206">
        <v>14</v>
      </c>
      <c r="F160" s="107">
        <f t="shared" si="31"/>
        <v>9</v>
      </c>
      <c r="G160" s="107">
        <f t="shared" si="31"/>
        <v>96.666666666666671</v>
      </c>
      <c r="H160" s="107">
        <f t="shared" ref="H160:K160" si="36">(H16+H66+H113)/3</f>
        <v>9</v>
      </c>
      <c r="I160" s="107">
        <f t="shared" si="36"/>
        <v>159</v>
      </c>
      <c r="J160" s="107">
        <f t="shared" si="36"/>
        <v>203</v>
      </c>
      <c r="K160" s="109">
        <f t="shared" si="36"/>
        <v>48.800000000000004</v>
      </c>
      <c r="L160" s="106">
        <f>(((C160*92)/100)*K160)/100</f>
        <v>1.6596554666666667</v>
      </c>
      <c r="M160" s="104">
        <f t="shared" si="33"/>
        <v>119.56303395241589</v>
      </c>
      <c r="N160" s="206">
        <v>7</v>
      </c>
      <c r="O160" s="107">
        <f t="shared" ref="O160:P160" si="37">(O16+O66+O113)/3</f>
        <v>4.333333333333333</v>
      </c>
      <c r="P160" s="107">
        <f t="shared" si="37"/>
        <v>692.23333333333323</v>
      </c>
      <c r="Q160" s="107">
        <f t="shared" si="35"/>
        <v>30</v>
      </c>
    </row>
    <row r="161" spans="1:17" s="43" customFormat="1" ht="12.75" x14ac:dyDescent="0.2">
      <c r="A161" s="24">
        <v>6</v>
      </c>
      <c r="B161" s="90" t="s">
        <v>315</v>
      </c>
      <c r="C161" s="106">
        <f t="shared" si="29"/>
        <v>4.0533333333333337</v>
      </c>
      <c r="D161" s="104">
        <f t="shared" si="30"/>
        <v>128.473322768093</v>
      </c>
      <c r="E161" s="206">
        <v>16</v>
      </c>
      <c r="F161" s="107">
        <f t="shared" si="31"/>
        <v>8.3333333333333339</v>
      </c>
      <c r="G161" s="107">
        <f t="shared" si="31"/>
        <v>91</v>
      </c>
      <c r="H161" s="107">
        <f t="shared" ref="H161:K161" si="38">(H17+H67+H114)/3</f>
        <v>9</v>
      </c>
      <c r="I161" s="107">
        <f t="shared" si="38"/>
        <v>160.66666666666666</v>
      </c>
      <c r="J161" s="107">
        <f t="shared" si="38"/>
        <v>202.33333333333334</v>
      </c>
      <c r="K161" s="109">
        <f t="shared" si="38"/>
        <v>48.449999999999996</v>
      </c>
      <c r="L161" s="106">
        <f t="shared" si="28"/>
        <v>1.8067327999999998</v>
      </c>
      <c r="M161" s="104">
        <f t="shared" si="33"/>
        <v>130.15861390991316</v>
      </c>
      <c r="N161" s="206">
        <v>8</v>
      </c>
      <c r="O161" s="107">
        <f t="shared" ref="O161:P161" si="39">(O17+O67+O114)/3</f>
        <v>4.29</v>
      </c>
      <c r="P161" s="107">
        <f t="shared" si="39"/>
        <v>688.16666666666663</v>
      </c>
      <c r="Q161" s="107">
        <f t="shared" si="35"/>
        <v>32.333333333333336</v>
      </c>
    </row>
    <row r="162" spans="1:17" s="43" customFormat="1" ht="12.75" x14ac:dyDescent="0.2">
      <c r="A162" s="24">
        <v>7</v>
      </c>
      <c r="B162" s="90" t="s">
        <v>231</v>
      </c>
      <c r="C162" s="106">
        <f t="shared" si="29"/>
        <v>3.686666666666667</v>
      </c>
      <c r="D162" s="104">
        <f t="shared" si="30"/>
        <v>116.85155837295299</v>
      </c>
      <c r="E162" s="206">
        <v>14</v>
      </c>
      <c r="F162" s="107">
        <f t="shared" si="31"/>
        <v>8.3333333333333339</v>
      </c>
      <c r="G162" s="107">
        <f t="shared" si="31"/>
        <v>89.333333333333329</v>
      </c>
      <c r="H162" s="107">
        <f t="shared" ref="H162:K162" si="40">(H18+H68+H115)/3</f>
        <v>9</v>
      </c>
      <c r="I162" s="107">
        <f t="shared" si="40"/>
        <v>160.33333333333334</v>
      </c>
      <c r="J162" s="107">
        <f t="shared" si="40"/>
        <v>200.33333333333334</v>
      </c>
      <c r="K162" s="109">
        <f t="shared" si="40"/>
        <v>48.726666666666667</v>
      </c>
      <c r="L162" s="106">
        <f t="shared" si="28"/>
        <v>1.6526785955555556</v>
      </c>
      <c r="M162" s="104">
        <f t="shared" si="33"/>
        <v>119.06041404467395</v>
      </c>
      <c r="N162" s="206">
        <v>7</v>
      </c>
      <c r="O162" s="107">
        <f t="shared" ref="O162:P162" si="41">(O18+O68+O115)/3</f>
        <v>4.3999999999999995</v>
      </c>
      <c r="P162" s="107">
        <f t="shared" si="41"/>
        <v>686.63333333333333</v>
      </c>
      <c r="Q162" s="107">
        <f t="shared" si="35"/>
        <v>29.333333333333336</v>
      </c>
    </row>
    <row r="163" spans="1:17" s="43" customFormat="1" ht="12.75" x14ac:dyDescent="0.2">
      <c r="A163" s="24">
        <v>8</v>
      </c>
      <c r="B163" s="90" t="s">
        <v>232</v>
      </c>
      <c r="C163" s="106">
        <f t="shared" si="29"/>
        <v>3.2566666666666664</v>
      </c>
      <c r="D163" s="104">
        <f t="shared" si="30"/>
        <v>103.22239830956154</v>
      </c>
      <c r="E163" s="206">
        <v>10</v>
      </c>
      <c r="F163" s="107">
        <f t="shared" si="31"/>
        <v>7.666666666666667</v>
      </c>
      <c r="G163" s="107">
        <f t="shared" si="31"/>
        <v>84</v>
      </c>
      <c r="H163" s="107">
        <f t="shared" ref="H163:K163" si="42">(H19+H69+H116)/3</f>
        <v>9</v>
      </c>
      <c r="I163" s="107">
        <f t="shared" si="42"/>
        <v>149.33333333333334</v>
      </c>
      <c r="J163" s="107">
        <f t="shared" si="42"/>
        <v>202.33333333333334</v>
      </c>
      <c r="K163" s="109">
        <f t="shared" si="42"/>
        <v>47.613333333333337</v>
      </c>
      <c r="L163" s="106">
        <f t="shared" si="28"/>
        <v>1.426558951111111</v>
      </c>
      <c r="M163" s="104">
        <f t="shared" si="33"/>
        <v>102.77055674054392</v>
      </c>
      <c r="N163" s="206">
        <v>5</v>
      </c>
      <c r="O163" s="107">
        <f t="shared" ref="O163:P163" si="43">(O19+O69+O116)/3</f>
        <v>4.6100000000000003</v>
      </c>
      <c r="P163" s="107">
        <f t="shared" si="43"/>
        <v>681.06666666666661</v>
      </c>
      <c r="Q163" s="107">
        <f t="shared" si="35"/>
        <v>22.666666666666668</v>
      </c>
    </row>
    <row r="164" spans="1:17" s="43" customFormat="1" ht="12.75" x14ac:dyDescent="0.2">
      <c r="A164" s="24">
        <v>9</v>
      </c>
      <c r="B164" s="90" t="s">
        <v>233</v>
      </c>
      <c r="C164" s="106">
        <f t="shared" si="29"/>
        <v>3.6</v>
      </c>
      <c r="D164" s="104">
        <f t="shared" si="30"/>
        <v>114.10459587955627</v>
      </c>
      <c r="E164" s="219">
        <v>12</v>
      </c>
      <c r="F164" s="107">
        <f t="shared" si="31"/>
        <v>8.6666666666666661</v>
      </c>
      <c r="G164" s="107">
        <f t="shared" si="31"/>
        <v>93.333333333333329</v>
      </c>
      <c r="H164" s="107">
        <f t="shared" ref="H164:K164" si="44">(H20+H70+H117)/3</f>
        <v>9</v>
      </c>
      <c r="I164" s="107">
        <f t="shared" si="44"/>
        <v>157.66666666666666</v>
      </c>
      <c r="J164" s="107">
        <f t="shared" si="44"/>
        <v>202.33333333333334</v>
      </c>
      <c r="K164" s="109">
        <f t="shared" si="44"/>
        <v>48.423333333333339</v>
      </c>
      <c r="L164" s="106">
        <f t="shared" si="28"/>
        <v>1.6037808</v>
      </c>
      <c r="M164" s="104">
        <f t="shared" si="33"/>
        <v>115.53777401026409</v>
      </c>
      <c r="N164" s="219">
        <v>7</v>
      </c>
      <c r="O164" s="107">
        <f t="shared" ref="O164:P164" si="45">(O20+O70+O117)/3</f>
        <v>4.3066666666666666</v>
      </c>
      <c r="P164" s="107">
        <f t="shared" si="45"/>
        <v>675.5</v>
      </c>
      <c r="Q164" s="107">
        <f t="shared" si="35"/>
        <v>27.666666666666664</v>
      </c>
    </row>
    <row r="165" spans="1:17" s="43" customFormat="1" ht="12.75" x14ac:dyDescent="0.2">
      <c r="A165" s="24">
        <v>10</v>
      </c>
      <c r="B165" s="90" t="s">
        <v>234</v>
      </c>
      <c r="C165" s="106">
        <f t="shared" si="29"/>
        <v>3.22</v>
      </c>
      <c r="D165" s="104">
        <f t="shared" si="30"/>
        <v>102.06022187004756</v>
      </c>
      <c r="E165" s="219">
        <v>10</v>
      </c>
      <c r="F165" s="107">
        <f t="shared" si="31"/>
        <v>8.6666666666666661</v>
      </c>
      <c r="G165" s="107">
        <f t="shared" si="31"/>
        <v>91.666666666666671</v>
      </c>
      <c r="H165" s="107">
        <f t="shared" ref="H165:K165" si="46">(H21+H71+H118)/3</f>
        <v>9</v>
      </c>
      <c r="I165" s="107">
        <f t="shared" si="46"/>
        <v>156.33333333333334</v>
      </c>
      <c r="J165" s="107">
        <f t="shared" si="46"/>
        <v>202.33333333333334</v>
      </c>
      <c r="K165" s="109">
        <f t="shared" si="46"/>
        <v>48.79</v>
      </c>
      <c r="L165" s="106">
        <f t="shared" si="28"/>
        <v>1.44535496</v>
      </c>
      <c r="M165" s="104">
        <f t="shared" si="33"/>
        <v>104.12463768932405</v>
      </c>
      <c r="N165" s="219">
        <v>5</v>
      </c>
      <c r="O165" s="107">
        <f t="shared" ref="O165:P165" si="47">(O21+O71+O118)/3</f>
        <v>4.62</v>
      </c>
      <c r="P165" s="107">
        <f t="shared" si="47"/>
        <v>686.26666666666677</v>
      </c>
      <c r="Q165" s="107">
        <f t="shared" si="35"/>
        <v>23.666666666666664</v>
      </c>
    </row>
    <row r="166" spans="1:17" s="43" customFormat="1" ht="12.75" x14ac:dyDescent="0.2">
      <c r="A166" s="24">
        <v>11</v>
      </c>
      <c r="B166" s="91" t="s">
        <v>235</v>
      </c>
      <c r="C166" s="106">
        <f t="shared" si="29"/>
        <v>2.9233333333333333</v>
      </c>
      <c r="D166" s="104">
        <f t="shared" si="30"/>
        <v>92.657157950343375</v>
      </c>
      <c r="E166" s="219">
        <v>8</v>
      </c>
      <c r="F166" s="107">
        <f t="shared" si="31"/>
        <v>8.3333333333333339</v>
      </c>
      <c r="G166" s="107">
        <f t="shared" si="31"/>
        <v>90.666666666666671</v>
      </c>
      <c r="H166" s="107">
        <f t="shared" ref="H166:K166" si="48">(H22+H72+H119)/3</f>
        <v>9</v>
      </c>
      <c r="I166" s="107">
        <f t="shared" si="48"/>
        <v>156</v>
      </c>
      <c r="J166" s="107">
        <f t="shared" si="48"/>
        <v>199.66666666666666</v>
      </c>
      <c r="K166" s="109">
        <f t="shared" si="48"/>
        <v>48.083333333333336</v>
      </c>
      <c r="L166" s="106">
        <f t="shared" si="28"/>
        <v>1.2931852222222224</v>
      </c>
      <c r="M166" s="104">
        <f t="shared" si="33"/>
        <v>93.162196453857206</v>
      </c>
      <c r="N166" s="219">
        <v>4</v>
      </c>
      <c r="O166" s="107">
        <f t="shared" ref="O166:P166" si="49">(O22+O72+O119)/3</f>
        <v>4.16</v>
      </c>
      <c r="P166" s="107">
        <f t="shared" si="49"/>
        <v>691.76666666666677</v>
      </c>
      <c r="Q166" s="107">
        <f t="shared" si="35"/>
        <v>20.333333333333336</v>
      </c>
    </row>
    <row r="167" spans="1:17" s="43" customFormat="1" ht="12.75" x14ac:dyDescent="0.2">
      <c r="A167" s="24">
        <v>12</v>
      </c>
      <c r="B167" s="91" t="s">
        <v>316</v>
      </c>
      <c r="C167" s="106">
        <f t="shared" si="29"/>
        <v>3.4733333333333332</v>
      </c>
      <c r="D167" s="104">
        <f t="shared" si="30"/>
        <v>110.08980454305336</v>
      </c>
      <c r="E167" s="219">
        <v>12</v>
      </c>
      <c r="F167" s="107">
        <f t="shared" si="31"/>
        <v>8.3333333333333339</v>
      </c>
      <c r="G167" s="107">
        <f t="shared" si="31"/>
        <v>92.666666666666671</v>
      </c>
      <c r="H167" s="107">
        <f t="shared" ref="H167:K167" si="50">(H23+H73+H120)/3</f>
        <v>9</v>
      </c>
      <c r="I167" s="107">
        <f t="shared" si="50"/>
        <v>159.33333333333334</v>
      </c>
      <c r="J167" s="107">
        <f t="shared" si="50"/>
        <v>202.33333333333334</v>
      </c>
      <c r="K167" s="109">
        <f t="shared" si="50"/>
        <v>48.856666666666662</v>
      </c>
      <c r="L167" s="106">
        <f t="shared" si="28"/>
        <v>1.5611984977777775</v>
      </c>
      <c r="M167" s="104">
        <f t="shared" si="33"/>
        <v>112.47010764900828</v>
      </c>
      <c r="N167" s="219">
        <v>6</v>
      </c>
      <c r="O167" s="107">
        <f t="shared" ref="O167:P167" si="51">(O23+O73+O120)/3</f>
        <v>4.8533333333333326</v>
      </c>
      <c r="P167" s="107">
        <f t="shared" si="51"/>
        <v>678.83333333333337</v>
      </c>
      <c r="Q167" s="107">
        <f t="shared" si="35"/>
        <v>26.333333333333336</v>
      </c>
    </row>
    <row r="168" spans="1:17" s="43" customFormat="1" ht="12.75" x14ac:dyDescent="0.2">
      <c r="A168" s="24">
        <v>13</v>
      </c>
      <c r="B168" s="91" t="s">
        <v>317</v>
      </c>
      <c r="C168" s="106">
        <f t="shared" si="29"/>
        <v>4.2399999999999993</v>
      </c>
      <c r="D168" s="104">
        <f t="shared" si="30"/>
        <v>134.38985736925514</v>
      </c>
      <c r="E168" s="219">
        <v>16</v>
      </c>
      <c r="F168" s="107">
        <f t="shared" si="31"/>
        <v>8.6666666666666661</v>
      </c>
      <c r="G168" s="107">
        <f t="shared" si="31"/>
        <v>93.666666666666671</v>
      </c>
      <c r="H168" s="107">
        <f t="shared" ref="H168:K168" si="52">(H24+H74+H121)/3</f>
        <v>7.666666666666667</v>
      </c>
      <c r="I168" s="107">
        <f t="shared" si="52"/>
        <v>160.66666666666666</v>
      </c>
      <c r="J168" s="107">
        <f t="shared" si="52"/>
        <v>202.33333333333334</v>
      </c>
      <c r="K168" s="109">
        <f t="shared" si="52"/>
        <v>47.53</v>
      </c>
      <c r="L168" s="106">
        <f t="shared" si="28"/>
        <v>1.8540502399999996</v>
      </c>
      <c r="M168" s="104">
        <f t="shared" si="33"/>
        <v>133.56740374544691</v>
      </c>
      <c r="N168" s="219">
        <v>8</v>
      </c>
      <c r="O168" s="107">
        <f t="shared" ref="O168:P168" si="53">(O24+O74+O121)/3</f>
        <v>4.5933333333333337</v>
      </c>
      <c r="P168" s="107">
        <f t="shared" si="53"/>
        <v>689.76666666666677</v>
      </c>
      <c r="Q168" s="107">
        <f t="shared" si="35"/>
        <v>32.666666666666664</v>
      </c>
    </row>
    <row r="169" spans="1:17" s="43" customFormat="1" ht="12.75" x14ac:dyDescent="0.2">
      <c r="A169" s="24">
        <v>14</v>
      </c>
      <c r="B169" s="91" t="s">
        <v>169</v>
      </c>
      <c r="C169" s="106">
        <f t="shared" si="29"/>
        <v>3.7899999999999996</v>
      </c>
      <c r="D169" s="104">
        <f t="shared" si="30"/>
        <v>120.12678288431061</v>
      </c>
      <c r="E169" s="219">
        <v>14</v>
      </c>
      <c r="F169" s="107">
        <f t="shared" si="31"/>
        <v>8.6666666666666661</v>
      </c>
      <c r="G169" s="107">
        <f t="shared" si="31"/>
        <v>94.666666666666671</v>
      </c>
      <c r="H169" s="107">
        <f t="shared" ref="H169:K169" si="54">(H25+H75+H122)/3</f>
        <v>9</v>
      </c>
      <c r="I169" s="107">
        <f t="shared" si="54"/>
        <v>159.33333333333334</v>
      </c>
      <c r="J169" s="107">
        <f t="shared" si="54"/>
        <v>201.66666666666666</v>
      </c>
      <c r="K169" s="109">
        <f t="shared" si="54"/>
        <v>46.863333333333337</v>
      </c>
      <c r="L169" s="106">
        <f t="shared" si="28"/>
        <v>1.6340307066666666</v>
      </c>
      <c r="M169" s="104">
        <f t="shared" si="33"/>
        <v>117.71700379047151</v>
      </c>
      <c r="N169" s="219">
        <v>7</v>
      </c>
      <c r="O169" s="107">
        <f t="shared" ref="O169:P169" si="55">(O25+O75+O122)/3</f>
        <v>4.7433333333333332</v>
      </c>
      <c r="P169" s="107">
        <f t="shared" si="55"/>
        <v>695.03333333333342</v>
      </c>
      <c r="Q169" s="107">
        <f t="shared" si="35"/>
        <v>29.666666666666664</v>
      </c>
    </row>
    <row r="170" spans="1:17" s="43" customFormat="1" ht="12.75" x14ac:dyDescent="0.2">
      <c r="A170" s="24">
        <v>15</v>
      </c>
      <c r="B170" s="91" t="s">
        <v>170</v>
      </c>
      <c r="C170" s="106">
        <f t="shared" si="29"/>
        <v>3.0666666666666664</v>
      </c>
      <c r="D170" s="104">
        <f t="shared" si="30"/>
        <v>97.200211304807183</v>
      </c>
      <c r="E170" s="219">
        <v>10</v>
      </c>
      <c r="F170" s="107">
        <f t="shared" si="31"/>
        <v>8.3333333333333339</v>
      </c>
      <c r="G170" s="107">
        <f t="shared" si="31"/>
        <v>91.333333333333329</v>
      </c>
      <c r="H170" s="107">
        <f t="shared" ref="H170:K170" si="56">(H26+H76+H123)/3</f>
        <v>7</v>
      </c>
      <c r="I170" s="107">
        <f t="shared" si="56"/>
        <v>158</v>
      </c>
      <c r="J170" s="107">
        <f t="shared" si="56"/>
        <v>201</v>
      </c>
      <c r="K170" s="109">
        <f t="shared" si="56"/>
        <v>47.733333333333327</v>
      </c>
      <c r="L170" s="106">
        <f t="shared" si="28"/>
        <v>1.3467164444444444</v>
      </c>
      <c r="M170" s="104">
        <f t="shared" si="33"/>
        <v>97.018632604984788</v>
      </c>
      <c r="N170" s="219">
        <v>5</v>
      </c>
      <c r="O170" s="107">
        <f t="shared" ref="O170:P170" si="57">(O26+O76+O123)/3</f>
        <v>4.3500000000000005</v>
      </c>
      <c r="P170" s="107">
        <f t="shared" si="57"/>
        <v>692.23333333333323</v>
      </c>
      <c r="Q170" s="107">
        <f t="shared" si="35"/>
        <v>23.333333333333336</v>
      </c>
    </row>
    <row r="171" spans="1:17" s="43" customFormat="1" ht="12.75" x14ac:dyDescent="0.2">
      <c r="A171" s="24">
        <v>16</v>
      </c>
      <c r="B171" s="91" t="s">
        <v>171</v>
      </c>
      <c r="C171" s="106">
        <f t="shared" si="29"/>
        <v>3.4233333333333333</v>
      </c>
      <c r="D171" s="104">
        <f t="shared" si="30"/>
        <v>108.50501848917062</v>
      </c>
      <c r="E171" s="219">
        <v>12</v>
      </c>
      <c r="F171" s="107">
        <f t="shared" si="31"/>
        <v>8</v>
      </c>
      <c r="G171" s="107">
        <f t="shared" si="31"/>
        <v>84.666666666666671</v>
      </c>
      <c r="H171" s="107">
        <f t="shared" ref="H171:K171" si="58">(H27+H77+H124)/3</f>
        <v>9</v>
      </c>
      <c r="I171" s="107">
        <f t="shared" si="58"/>
        <v>159.66666666666666</v>
      </c>
      <c r="J171" s="107">
        <f t="shared" si="58"/>
        <v>201.66666666666666</v>
      </c>
      <c r="K171" s="109">
        <f t="shared" si="58"/>
        <v>48.576666666666661</v>
      </c>
      <c r="L171" s="106">
        <f t="shared" si="28"/>
        <v>1.5299059244444442</v>
      </c>
      <c r="M171" s="104">
        <f t="shared" si="33"/>
        <v>110.21576324858506</v>
      </c>
      <c r="N171" s="219">
        <v>6</v>
      </c>
      <c r="O171" s="107">
        <f t="shared" ref="O171:P171" si="59">(O27+O77+O124)/3</f>
        <v>4.586666666666666</v>
      </c>
      <c r="P171" s="107">
        <f t="shared" si="59"/>
        <v>684.69999999999993</v>
      </c>
      <c r="Q171" s="107">
        <f t="shared" si="35"/>
        <v>26</v>
      </c>
    </row>
    <row r="172" spans="1:17" s="43" customFormat="1" ht="12.75" x14ac:dyDescent="0.2">
      <c r="A172" s="24">
        <v>17</v>
      </c>
      <c r="B172" s="91" t="s">
        <v>172</v>
      </c>
      <c r="C172" s="106">
        <f t="shared" si="29"/>
        <v>3.2233333333333332</v>
      </c>
      <c r="D172" s="104">
        <f t="shared" si="30"/>
        <v>102.16587427363973</v>
      </c>
      <c r="E172" s="219">
        <v>10</v>
      </c>
      <c r="F172" s="107">
        <f t="shared" si="31"/>
        <v>9</v>
      </c>
      <c r="G172" s="107">
        <f t="shared" si="31"/>
        <v>96.333333333333329</v>
      </c>
      <c r="H172" s="107">
        <f t="shared" ref="H172:K172" si="60">(H28+H78+H125)/3</f>
        <v>9</v>
      </c>
      <c r="I172" s="107">
        <f t="shared" si="60"/>
        <v>158</v>
      </c>
      <c r="J172" s="107">
        <f t="shared" si="60"/>
        <v>200.33333333333334</v>
      </c>
      <c r="K172" s="109">
        <f t="shared" si="60"/>
        <v>48.52</v>
      </c>
      <c r="L172" s="106">
        <f t="shared" si="28"/>
        <v>1.4388444266666665</v>
      </c>
      <c r="M172" s="104">
        <f t="shared" si="33"/>
        <v>103.65561316368253</v>
      </c>
      <c r="N172" s="219">
        <v>5</v>
      </c>
      <c r="O172" s="107">
        <f t="shared" ref="O172:P172" si="61">(O28+O78+O125)/3</f>
        <v>4.2766666666666664</v>
      </c>
      <c r="P172" s="107">
        <f t="shared" si="61"/>
        <v>687.80000000000007</v>
      </c>
      <c r="Q172" s="107">
        <f t="shared" si="35"/>
        <v>24</v>
      </c>
    </row>
    <row r="173" spans="1:17" s="43" customFormat="1" ht="12.75" x14ac:dyDescent="0.2">
      <c r="A173" s="24">
        <v>18</v>
      </c>
      <c r="B173" s="91" t="s">
        <v>173</v>
      </c>
      <c r="C173" s="106">
        <f t="shared" si="29"/>
        <v>3.313333333333333</v>
      </c>
      <c r="D173" s="104">
        <f t="shared" si="30"/>
        <v>105.01848917062863</v>
      </c>
      <c r="E173" s="219">
        <v>10</v>
      </c>
      <c r="F173" s="107">
        <f t="shared" si="31"/>
        <v>8</v>
      </c>
      <c r="G173" s="107">
        <f t="shared" si="31"/>
        <v>85.666666666666671</v>
      </c>
      <c r="H173" s="107">
        <f t="shared" ref="H173:K173" si="62">(H29+H79+H126)/3</f>
        <v>9</v>
      </c>
      <c r="I173" s="107">
        <f t="shared" si="62"/>
        <v>155</v>
      </c>
      <c r="J173" s="107">
        <f t="shared" si="62"/>
        <v>201.66666666666666</v>
      </c>
      <c r="K173" s="109">
        <f t="shared" si="62"/>
        <v>49.273333333333333</v>
      </c>
      <c r="L173" s="106">
        <f t="shared" si="28"/>
        <v>1.5019825955555555</v>
      </c>
      <c r="M173" s="104">
        <f t="shared" si="33"/>
        <v>108.20414216995718</v>
      </c>
      <c r="N173" s="219">
        <v>6</v>
      </c>
      <c r="O173" s="107">
        <f t="shared" ref="O173:P173" si="63">(O29+O79+O126)/3</f>
        <v>4.45</v>
      </c>
      <c r="P173" s="107">
        <f t="shared" si="63"/>
        <v>688.86666666666679</v>
      </c>
      <c r="Q173" s="107">
        <f t="shared" si="35"/>
        <v>24</v>
      </c>
    </row>
    <row r="174" spans="1:17" s="115" customFormat="1" ht="12.75" x14ac:dyDescent="0.2">
      <c r="A174" s="99">
        <v>19</v>
      </c>
      <c r="B174" s="91" t="s">
        <v>236</v>
      </c>
      <c r="C174" s="106">
        <f t="shared" si="29"/>
        <v>3.3833333333333333</v>
      </c>
      <c r="D174" s="107">
        <f t="shared" si="30"/>
        <v>107.23718964606445</v>
      </c>
      <c r="E174" s="108">
        <v>12</v>
      </c>
      <c r="F174" s="107">
        <f t="shared" si="31"/>
        <v>9</v>
      </c>
      <c r="G174" s="107">
        <f t="shared" si="31"/>
        <v>97</v>
      </c>
      <c r="H174" s="107">
        <f t="shared" ref="H174:K174" si="64">(H30+H80+H127)/3</f>
        <v>9</v>
      </c>
      <c r="I174" s="107">
        <f t="shared" si="64"/>
        <v>167</v>
      </c>
      <c r="J174" s="107">
        <f t="shared" si="64"/>
        <v>201</v>
      </c>
      <c r="K174" s="109">
        <f t="shared" si="64"/>
        <v>48.486666666666672</v>
      </c>
      <c r="L174" s="106">
        <f t="shared" si="28"/>
        <v>1.5092283111111113</v>
      </c>
      <c r="M174" s="107">
        <f t="shared" si="33"/>
        <v>108.72612986702927</v>
      </c>
      <c r="N174" s="108">
        <v>6</v>
      </c>
      <c r="O174" s="107">
        <f t="shared" ref="O174:P174" si="65">(O30+O80+O127)/3</f>
        <v>4.3233333333333333</v>
      </c>
      <c r="P174" s="107">
        <f t="shared" si="65"/>
        <v>671.16666666666663</v>
      </c>
      <c r="Q174" s="107">
        <f t="shared" si="35"/>
        <v>27</v>
      </c>
    </row>
    <row r="175" spans="1:17" s="43" customFormat="1" ht="12.75" x14ac:dyDescent="0.2">
      <c r="A175" s="24">
        <v>20</v>
      </c>
      <c r="B175" s="91" t="s">
        <v>237</v>
      </c>
      <c r="C175" s="106">
        <f t="shared" si="29"/>
        <v>3.47</v>
      </c>
      <c r="D175" s="104">
        <f t="shared" si="30"/>
        <v>109.98415213946117</v>
      </c>
      <c r="E175" s="219">
        <v>12</v>
      </c>
      <c r="F175" s="107">
        <f t="shared" si="31"/>
        <v>8.6666666666666661</v>
      </c>
      <c r="G175" s="107">
        <f t="shared" si="31"/>
        <v>91.333333333333329</v>
      </c>
      <c r="H175" s="107">
        <f t="shared" ref="H175:K175" si="66">(H31+H81+H128)/3</f>
        <v>9</v>
      </c>
      <c r="I175" s="107">
        <f t="shared" si="66"/>
        <v>161.66666666666666</v>
      </c>
      <c r="J175" s="107">
        <f t="shared" si="66"/>
        <v>200.33333333333334</v>
      </c>
      <c r="K175" s="109">
        <f t="shared" si="66"/>
        <v>48.193333333333328</v>
      </c>
      <c r="L175" s="106">
        <f t="shared" si="28"/>
        <v>1.5385239733333334</v>
      </c>
      <c r="M175" s="104">
        <f t="shared" si="33"/>
        <v>110.83661504138236</v>
      </c>
      <c r="N175" s="219">
        <v>6</v>
      </c>
      <c r="O175" s="107">
        <f t="shared" ref="O175:P175" si="67">(O31+O81+O128)/3</f>
        <v>4.7433333333333332</v>
      </c>
      <c r="P175" s="107">
        <f t="shared" si="67"/>
        <v>686.63333333333333</v>
      </c>
      <c r="Q175" s="107">
        <f t="shared" si="35"/>
        <v>26.666666666666664</v>
      </c>
    </row>
    <row r="176" spans="1:17" s="43" customFormat="1" ht="12.75" x14ac:dyDescent="0.2">
      <c r="A176" s="24">
        <v>21</v>
      </c>
      <c r="B176" s="91" t="s">
        <v>238</v>
      </c>
      <c r="C176" s="106">
        <f t="shared" si="29"/>
        <v>3.7866666666666666</v>
      </c>
      <c r="D176" s="104">
        <f t="shared" si="30"/>
        <v>120.02113048071845</v>
      </c>
      <c r="E176" s="219">
        <v>14</v>
      </c>
      <c r="F176" s="107">
        <f t="shared" si="31"/>
        <v>7.666666666666667</v>
      </c>
      <c r="G176" s="107">
        <f t="shared" si="31"/>
        <v>82.333333333333329</v>
      </c>
      <c r="H176" s="107">
        <f t="shared" ref="H176:K176" si="68">(H32+H82+H129)/3</f>
        <v>9</v>
      </c>
      <c r="I176" s="107">
        <f t="shared" si="68"/>
        <v>162.66666666666666</v>
      </c>
      <c r="J176" s="107">
        <f t="shared" si="68"/>
        <v>202.33333333333334</v>
      </c>
      <c r="K176" s="109">
        <f t="shared" si="68"/>
        <v>47.56</v>
      </c>
      <c r="L176" s="106">
        <f t="shared" si="28"/>
        <v>1.6568635733333335</v>
      </c>
      <c r="M176" s="104">
        <f t="shared" si="33"/>
        <v>119.36190351052045</v>
      </c>
      <c r="N176" s="219">
        <v>7</v>
      </c>
      <c r="O176" s="107">
        <f t="shared" ref="O176:P176" si="69">(O32+O82+O129)/3</f>
        <v>4.3</v>
      </c>
      <c r="P176" s="107">
        <f t="shared" si="69"/>
        <v>679.19999999999993</v>
      </c>
      <c r="Q176" s="107">
        <f t="shared" si="35"/>
        <v>28.666666666666668</v>
      </c>
    </row>
    <row r="177" spans="1:17" s="43" customFormat="1" ht="12.75" x14ac:dyDescent="0.2">
      <c r="A177" s="24">
        <v>22</v>
      </c>
      <c r="B177" s="91" t="s">
        <v>239</v>
      </c>
      <c r="C177" s="106">
        <f t="shared" si="29"/>
        <v>3.9633333333333334</v>
      </c>
      <c r="D177" s="104">
        <f t="shared" si="30"/>
        <v>125.62070787110407</v>
      </c>
      <c r="E177" s="219">
        <v>16</v>
      </c>
      <c r="F177" s="107">
        <f t="shared" si="31"/>
        <v>7.666666666666667</v>
      </c>
      <c r="G177" s="107">
        <f t="shared" si="31"/>
        <v>84.666666666666671</v>
      </c>
      <c r="H177" s="107">
        <f t="shared" ref="H177:K177" si="70">(H33+H83+H130)/3</f>
        <v>9</v>
      </c>
      <c r="I177" s="107">
        <f t="shared" si="70"/>
        <v>165.33333333333334</v>
      </c>
      <c r="J177" s="107">
        <f t="shared" si="70"/>
        <v>201.66666666666666</v>
      </c>
      <c r="K177" s="109">
        <f t="shared" si="70"/>
        <v>47.223333333333336</v>
      </c>
      <c r="L177" s="106">
        <f t="shared" si="28"/>
        <v>1.7218886622222223</v>
      </c>
      <c r="M177" s="104">
        <f t="shared" si="33"/>
        <v>124.04636788685029</v>
      </c>
      <c r="N177" s="219">
        <v>7</v>
      </c>
      <c r="O177" s="107">
        <f t="shared" ref="O177:P177" si="71">(O33+O83+O130)/3</f>
        <v>4.7033333333333331</v>
      </c>
      <c r="P177" s="107">
        <f t="shared" si="71"/>
        <v>679.76666666666665</v>
      </c>
      <c r="Q177" s="107">
        <f t="shared" si="35"/>
        <v>30.666666666666668</v>
      </c>
    </row>
    <row r="178" spans="1:17" s="43" customFormat="1" ht="12.75" x14ac:dyDescent="0.2">
      <c r="A178" s="24">
        <v>23</v>
      </c>
      <c r="B178" s="91" t="s">
        <v>318</v>
      </c>
      <c r="C178" s="106">
        <f t="shared" si="29"/>
        <v>3.5366666666666666</v>
      </c>
      <c r="D178" s="104">
        <f t="shared" si="30"/>
        <v>112.09720021130482</v>
      </c>
      <c r="E178" s="219">
        <v>12</v>
      </c>
      <c r="F178" s="107">
        <f t="shared" si="31"/>
        <v>9</v>
      </c>
      <c r="G178" s="107">
        <f t="shared" si="31"/>
        <v>98.666666666666671</v>
      </c>
      <c r="H178" s="107">
        <f t="shared" ref="H178:K178" si="72">(H34+H84+H131)/3</f>
        <v>9</v>
      </c>
      <c r="I178" s="107">
        <f t="shared" si="72"/>
        <v>166</v>
      </c>
      <c r="J178" s="107">
        <f t="shared" si="72"/>
        <v>200.33333333333334</v>
      </c>
      <c r="K178" s="109">
        <f t="shared" si="72"/>
        <v>48.319999999999993</v>
      </c>
      <c r="L178" s="106">
        <f t="shared" si="28"/>
        <v>1.5722039466666664</v>
      </c>
      <c r="M178" s="104">
        <f t="shared" si="33"/>
        <v>113.26294982956436</v>
      </c>
      <c r="N178" s="219">
        <v>6</v>
      </c>
      <c r="O178" s="107">
        <f t="shared" ref="O178:P178" si="73">(O34+O84+O131)/3</f>
        <v>4.8099999999999996</v>
      </c>
      <c r="P178" s="107">
        <f t="shared" si="73"/>
        <v>678.76666666666665</v>
      </c>
      <c r="Q178" s="107">
        <f t="shared" si="35"/>
        <v>27</v>
      </c>
    </row>
    <row r="179" spans="1:17" s="115" customFormat="1" ht="12.75" x14ac:dyDescent="0.2">
      <c r="A179" s="99">
        <v>24</v>
      </c>
      <c r="B179" s="91" t="s">
        <v>146</v>
      </c>
      <c r="C179" s="106">
        <f t="shared" si="29"/>
        <v>3.9933333333333336</v>
      </c>
      <c r="D179" s="107">
        <f t="shared" si="30"/>
        <v>126.57157950343372</v>
      </c>
      <c r="E179" s="108">
        <v>16</v>
      </c>
      <c r="F179" s="107">
        <f t="shared" si="31"/>
        <v>8.3333333333333339</v>
      </c>
      <c r="G179" s="107">
        <f t="shared" si="31"/>
        <v>91.333333333333329</v>
      </c>
      <c r="H179" s="107">
        <f t="shared" ref="H179:K179" si="74">(H35+H85+H132)/3</f>
        <v>9</v>
      </c>
      <c r="I179" s="107">
        <f t="shared" si="74"/>
        <v>165.33333333333334</v>
      </c>
      <c r="J179" s="107">
        <f t="shared" si="74"/>
        <v>201.33333333333334</v>
      </c>
      <c r="K179" s="109">
        <f t="shared" si="74"/>
        <v>47.483333333333327</v>
      </c>
      <c r="L179" s="106">
        <f t="shared" si="28"/>
        <v>1.7444743555555555</v>
      </c>
      <c r="M179" s="107">
        <f t="shared" si="33"/>
        <v>125.67346102340099</v>
      </c>
      <c r="N179" s="108">
        <v>8</v>
      </c>
      <c r="O179" s="107">
        <f t="shared" ref="O179:P179" si="75">(O35+O85+O132)/3</f>
        <v>4.5100000000000007</v>
      </c>
      <c r="P179" s="107">
        <f t="shared" si="75"/>
        <v>696.43333333333339</v>
      </c>
      <c r="Q179" s="107">
        <f t="shared" si="35"/>
        <v>32.333333333333336</v>
      </c>
    </row>
    <row r="180" spans="1:17" s="115" customFormat="1" ht="12.75" x14ac:dyDescent="0.2">
      <c r="A180" s="99">
        <v>25</v>
      </c>
      <c r="B180" s="91" t="s">
        <v>240</v>
      </c>
      <c r="C180" s="106">
        <f t="shared" si="29"/>
        <v>3.74</v>
      </c>
      <c r="D180" s="107">
        <f t="shared" si="30"/>
        <v>118.54199683042791</v>
      </c>
      <c r="E180" s="108">
        <v>14</v>
      </c>
      <c r="F180" s="107">
        <f t="shared" si="31"/>
        <v>8</v>
      </c>
      <c r="G180" s="107">
        <f t="shared" si="31"/>
        <v>88.333333333333329</v>
      </c>
      <c r="H180" s="107">
        <f t="shared" ref="H180:K180" si="76">(H36+H86+H133)/3</f>
        <v>8</v>
      </c>
      <c r="I180" s="107">
        <f t="shared" si="76"/>
        <v>165</v>
      </c>
      <c r="J180" s="107">
        <f t="shared" si="76"/>
        <v>201</v>
      </c>
      <c r="K180" s="109">
        <f t="shared" si="76"/>
        <v>47.863333333333337</v>
      </c>
      <c r="L180" s="106">
        <f t="shared" si="28"/>
        <v>1.6468815733333335</v>
      </c>
      <c r="M180" s="107">
        <f t="shared" si="33"/>
        <v>118.64279148463109</v>
      </c>
      <c r="N180" s="108">
        <v>7</v>
      </c>
      <c r="O180" s="107">
        <f t="shared" ref="O180:P180" si="77">(O36+O86+O133)/3</f>
        <v>4.6033333333333326</v>
      </c>
      <c r="P180" s="107">
        <f t="shared" si="77"/>
        <v>696.6</v>
      </c>
      <c r="Q180" s="107">
        <f t="shared" si="35"/>
        <v>29</v>
      </c>
    </row>
    <row r="181" spans="1:17" s="115" customFormat="1" ht="12.75" x14ac:dyDescent="0.2">
      <c r="A181" s="99">
        <v>26</v>
      </c>
      <c r="B181" s="91" t="s">
        <v>147</v>
      </c>
      <c r="C181" s="106">
        <f t="shared" si="29"/>
        <v>4.3233333333333333</v>
      </c>
      <c r="D181" s="107">
        <f t="shared" si="30"/>
        <v>137.0311674590597</v>
      </c>
      <c r="E181" s="108">
        <v>18</v>
      </c>
      <c r="F181" s="107">
        <f t="shared" si="31"/>
        <v>8.3333333333333339</v>
      </c>
      <c r="G181" s="107">
        <f t="shared" si="31"/>
        <v>90.666666666666671</v>
      </c>
      <c r="H181" s="107">
        <f t="shared" ref="H181:K181" si="78">(H37+H87+H134)/3</f>
        <v>9</v>
      </c>
      <c r="I181" s="107">
        <f t="shared" si="78"/>
        <v>161.33333333333334</v>
      </c>
      <c r="J181" s="107">
        <f t="shared" si="78"/>
        <v>202.33333333333334</v>
      </c>
      <c r="K181" s="109">
        <f t="shared" si="78"/>
        <v>47.166666666666664</v>
      </c>
      <c r="L181" s="106">
        <f t="shared" si="28"/>
        <v>1.8760384444444442</v>
      </c>
      <c r="M181" s="107">
        <f t="shared" si="33"/>
        <v>135.15145325894261</v>
      </c>
      <c r="N181" s="108">
        <v>8</v>
      </c>
      <c r="O181" s="107">
        <f t="shared" ref="O181:P181" si="79">(O37+O87+O134)/3</f>
        <v>4.4733333333333336</v>
      </c>
      <c r="P181" s="107">
        <f t="shared" si="79"/>
        <v>688.23333333333346</v>
      </c>
      <c r="Q181" s="107">
        <f t="shared" si="35"/>
        <v>34.333333333333336</v>
      </c>
    </row>
    <row r="182" spans="1:17" s="115" customFormat="1" ht="12.75" x14ac:dyDescent="0.2">
      <c r="A182" s="99">
        <v>27</v>
      </c>
      <c r="B182" s="91" t="s">
        <v>174</v>
      </c>
      <c r="C182" s="106">
        <f t="shared" si="29"/>
        <v>4.03</v>
      </c>
      <c r="D182" s="107">
        <f t="shared" si="30"/>
        <v>127.73375594294771</v>
      </c>
      <c r="E182" s="108">
        <v>16</v>
      </c>
      <c r="F182" s="107">
        <f t="shared" si="31"/>
        <v>8.6666666666666661</v>
      </c>
      <c r="G182" s="107">
        <f t="shared" si="31"/>
        <v>91.333333333333329</v>
      </c>
      <c r="H182" s="107">
        <f t="shared" ref="H182:K182" si="80">(H38+H88+H135)/3</f>
        <v>9</v>
      </c>
      <c r="I182" s="107">
        <f t="shared" si="80"/>
        <v>163.33333333333334</v>
      </c>
      <c r="J182" s="107">
        <f t="shared" si="80"/>
        <v>201.66666666666666</v>
      </c>
      <c r="K182" s="109">
        <f t="shared" si="80"/>
        <v>49.03</v>
      </c>
      <c r="L182" s="106">
        <f t="shared" si="28"/>
        <v>1.8178362800000005</v>
      </c>
      <c r="M182" s="107">
        <f t="shared" si="33"/>
        <v>130.95851833760526</v>
      </c>
      <c r="N182" s="108">
        <v>8</v>
      </c>
      <c r="O182" s="107">
        <f t="shared" ref="O182:P182" si="81">(O38+O88+O135)/3</f>
        <v>4.293333333333333</v>
      </c>
      <c r="P182" s="107">
        <f t="shared" si="81"/>
        <v>690.66666666666663</v>
      </c>
      <c r="Q182" s="107">
        <f t="shared" si="35"/>
        <v>32.666666666666664</v>
      </c>
    </row>
    <row r="183" spans="1:17" s="115" customFormat="1" ht="12.75" x14ac:dyDescent="0.2">
      <c r="A183" s="99">
        <v>28</v>
      </c>
      <c r="B183" s="92" t="s">
        <v>241</v>
      </c>
      <c r="C183" s="106">
        <f t="shared" si="29"/>
        <v>3.8033333333333332</v>
      </c>
      <c r="D183" s="107">
        <f t="shared" si="30"/>
        <v>120.54939249867935</v>
      </c>
      <c r="E183" s="108">
        <v>14</v>
      </c>
      <c r="F183" s="107">
        <f t="shared" si="31"/>
        <v>8.3333333333333339</v>
      </c>
      <c r="G183" s="107">
        <f t="shared" si="31"/>
        <v>91</v>
      </c>
      <c r="H183" s="107">
        <f t="shared" ref="H183:K183" si="82">(H39+H89+H136)/3</f>
        <v>9</v>
      </c>
      <c r="I183" s="107">
        <f t="shared" si="82"/>
        <v>160</v>
      </c>
      <c r="J183" s="107">
        <f t="shared" si="82"/>
        <v>201.66666666666666</v>
      </c>
      <c r="K183" s="109">
        <f t="shared" si="82"/>
        <v>47.75</v>
      </c>
      <c r="L183" s="106">
        <f t="shared" si="28"/>
        <v>1.6708043333333331</v>
      </c>
      <c r="M183" s="107">
        <f t="shared" si="33"/>
        <v>120.36620807534084</v>
      </c>
      <c r="N183" s="108">
        <v>7</v>
      </c>
      <c r="O183" s="107">
        <f t="shared" ref="O183:P183" si="83">(O39+O89+O136)/3</f>
        <v>4.4666666666666659</v>
      </c>
      <c r="P183" s="107">
        <f t="shared" si="83"/>
        <v>687.36666666666667</v>
      </c>
      <c r="Q183" s="107">
        <f t="shared" si="35"/>
        <v>29.333333333333336</v>
      </c>
    </row>
    <row r="184" spans="1:17" s="115" customFormat="1" ht="12.75" x14ac:dyDescent="0.2">
      <c r="A184" s="99">
        <v>29</v>
      </c>
      <c r="B184" s="92" t="s">
        <v>242</v>
      </c>
      <c r="C184" s="106">
        <f t="shared" si="29"/>
        <v>3.58</v>
      </c>
      <c r="D184" s="107">
        <f t="shared" si="30"/>
        <v>113.47068145800317</v>
      </c>
      <c r="E184" s="108">
        <v>12</v>
      </c>
      <c r="F184" s="107">
        <f t="shared" si="31"/>
        <v>8.3333333333333339</v>
      </c>
      <c r="G184" s="107">
        <f t="shared" si="31"/>
        <v>92.333333333333329</v>
      </c>
      <c r="H184" s="107">
        <f t="shared" ref="H184:K184" si="84">(H40+H90+H137)/3</f>
        <v>9</v>
      </c>
      <c r="I184" s="107">
        <f t="shared" si="84"/>
        <v>166.66666666666666</v>
      </c>
      <c r="J184" s="107">
        <f t="shared" si="84"/>
        <v>202.33333333333334</v>
      </c>
      <c r="K184" s="109">
        <f t="shared" si="84"/>
        <v>48.373333333333335</v>
      </c>
      <c r="L184" s="106">
        <f t="shared" si="28"/>
        <v>1.5932241066666668</v>
      </c>
      <c r="M184" s="107">
        <f t="shared" si="33"/>
        <v>114.77726057311463</v>
      </c>
      <c r="N184" s="108">
        <v>6</v>
      </c>
      <c r="O184" s="107">
        <f t="shared" ref="O184:P184" si="85">(O40+O90+O137)/3</f>
        <v>4.5599999999999996</v>
      </c>
      <c r="P184" s="107">
        <f t="shared" si="85"/>
        <v>691.53333333333342</v>
      </c>
      <c r="Q184" s="107">
        <f t="shared" si="35"/>
        <v>26.333333333333336</v>
      </c>
    </row>
    <row r="185" spans="1:17" s="115" customFormat="1" ht="12.75" x14ac:dyDescent="0.2">
      <c r="A185" s="99">
        <v>30</v>
      </c>
      <c r="B185" s="92" t="s">
        <v>243</v>
      </c>
      <c r="C185" s="106">
        <f t="shared" si="29"/>
        <v>3.9</v>
      </c>
      <c r="D185" s="107">
        <f t="shared" si="30"/>
        <v>123.61331220285263</v>
      </c>
      <c r="E185" s="108">
        <v>14</v>
      </c>
      <c r="F185" s="107">
        <f t="shared" si="31"/>
        <v>8.6666666666666661</v>
      </c>
      <c r="G185" s="107">
        <f t="shared" si="31"/>
        <v>93</v>
      </c>
      <c r="H185" s="107">
        <f t="shared" ref="H185:K185" si="86">(H41+H91+H138)/3</f>
        <v>9</v>
      </c>
      <c r="I185" s="107">
        <f t="shared" si="86"/>
        <v>154.66666666666666</v>
      </c>
      <c r="J185" s="107">
        <f t="shared" si="86"/>
        <v>200.33333333333334</v>
      </c>
      <c r="K185" s="109">
        <f t="shared" si="86"/>
        <v>47.566666666666663</v>
      </c>
      <c r="L185" s="106">
        <f t="shared" si="28"/>
        <v>1.7066919999999999</v>
      </c>
      <c r="M185" s="107">
        <f t="shared" si="33"/>
        <v>122.95158702556211</v>
      </c>
      <c r="N185" s="108">
        <v>7</v>
      </c>
      <c r="O185" s="107">
        <f t="shared" ref="O185:P185" si="87">(O41+O91+O138)/3</f>
        <v>4.3266666666666671</v>
      </c>
      <c r="P185" s="107">
        <f t="shared" si="87"/>
        <v>686</v>
      </c>
      <c r="Q185" s="107">
        <f t="shared" si="35"/>
        <v>29.666666666666664</v>
      </c>
    </row>
    <row r="186" spans="1:17" s="115" customFormat="1" ht="12.75" x14ac:dyDescent="0.2">
      <c r="A186" s="99">
        <v>31</v>
      </c>
      <c r="B186" s="92" t="s">
        <v>244</v>
      </c>
      <c r="C186" s="106">
        <f t="shared" si="29"/>
        <v>3.8633333333333333</v>
      </c>
      <c r="D186" s="107">
        <f t="shared" si="30"/>
        <v>122.45113576333861</v>
      </c>
      <c r="E186" s="108">
        <v>14</v>
      </c>
      <c r="F186" s="107">
        <f t="shared" si="31"/>
        <v>9</v>
      </c>
      <c r="G186" s="107">
        <f t="shared" si="31"/>
        <v>95</v>
      </c>
      <c r="H186" s="107">
        <f t="shared" ref="H186:K186" si="88">(H42+H92+H139)/3</f>
        <v>9</v>
      </c>
      <c r="I186" s="107">
        <f t="shared" si="88"/>
        <v>168</v>
      </c>
      <c r="J186" s="107">
        <f t="shared" si="88"/>
        <v>201.66666666666666</v>
      </c>
      <c r="K186" s="109">
        <f t="shared" si="88"/>
        <v>47.370000000000005</v>
      </c>
      <c r="L186" s="106">
        <f t="shared" si="28"/>
        <v>1.6836561200000002</v>
      </c>
      <c r="M186" s="107">
        <f t="shared" si="33"/>
        <v>121.2920620471065</v>
      </c>
      <c r="N186" s="108">
        <v>7</v>
      </c>
      <c r="O186" s="107">
        <f t="shared" ref="O186:P186" si="89">(O42+O92+O139)/3</f>
        <v>4.7600000000000007</v>
      </c>
      <c r="P186" s="107">
        <f t="shared" si="89"/>
        <v>690.93333333333339</v>
      </c>
      <c r="Q186" s="107">
        <f t="shared" si="35"/>
        <v>30</v>
      </c>
    </row>
    <row r="187" spans="1:17" s="115" customFormat="1" ht="12.75" x14ac:dyDescent="0.2">
      <c r="A187" s="99">
        <v>32</v>
      </c>
      <c r="B187" s="92" t="s">
        <v>245</v>
      </c>
      <c r="C187" s="106">
        <f t="shared" si="29"/>
        <v>3.69</v>
      </c>
      <c r="D187" s="107">
        <f t="shared" si="30"/>
        <v>116.95721077654517</v>
      </c>
      <c r="E187" s="108">
        <v>14</v>
      </c>
      <c r="F187" s="107">
        <f t="shared" si="31"/>
        <v>8.3333333333333339</v>
      </c>
      <c r="G187" s="107">
        <f t="shared" si="31"/>
        <v>92.333333333333329</v>
      </c>
      <c r="H187" s="107">
        <f t="shared" ref="H187:K187" si="90">(H43+H93+H140)/3</f>
        <v>7.666666666666667</v>
      </c>
      <c r="I187" s="107">
        <f t="shared" si="90"/>
        <v>164.66666666666666</v>
      </c>
      <c r="J187" s="107">
        <f t="shared" si="90"/>
        <v>203</v>
      </c>
      <c r="K187" s="109">
        <f t="shared" si="90"/>
        <v>47.733333333333327</v>
      </c>
      <c r="L187" s="106">
        <f t="shared" si="28"/>
        <v>1.6204511999999998</v>
      </c>
      <c r="M187" s="107">
        <f t="shared" si="33"/>
        <v>116.73872423230233</v>
      </c>
      <c r="N187" s="108">
        <v>7</v>
      </c>
      <c r="O187" s="107">
        <f t="shared" ref="O187:P187" si="91">(O43+O93+O140)/3</f>
        <v>4.3833333333333337</v>
      </c>
      <c r="P187" s="107">
        <f t="shared" si="91"/>
        <v>690.26666666666677</v>
      </c>
      <c r="Q187" s="107">
        <f t="shared" si="35"/>
        <v>29.333333333333336</v>
      </c>
    </row>
    <row r="188" spans="1:17" s="115" customFormat="1" ht="12.75" x14ac:dyDescent="0.2">
      <c r="A188" s="99">
        <v>33</v>
      </c>
      <c r="B188" s="92" t="s">
        <v>246</v>
      </c>
      <c r="C188" s="106">
        <f t="shared" si="29"/>
        <v>3.6433333333333331</v>
      </c>
      <c r="D188" s="107">
        <f t="shared" si="30"/>
        <v>115.47807712625462</v>
      </c>
      <c r="E188" s="108">
        <v>12</v>
      </c>
      <c r="F188" s="107">
        <f t="shared" si="31"/>
        <v>8</v>
      </c>
      <c r="G188" s="107">
        <f t="shared" si="31"/>
        <v>88</v>
      </c>
      <c r="H188" s="107">
        <f t="shared" ref="H188:K188" si="92">(H44+H94+H141)/3</f>
        <v>9</v>
      </c>
      <c r="I188" s="107">
        <f t="shared" si="92"/>
        <v>155.66666666666666</v>
      </c>
      <c r="J188" s="107">
        <f t="shared" si="92"/>
        <v>202.66666666666666</v>
      </c>
      <c r="K188" s="109">
        <f t="shared" si="92"/>
        <v>47.913333333333334</v>
      </c>
      <c r="L188" s="106">
        <f t="shared" si="28"/>
        <v>1.6059910488888889</v>
      </c>
      <c r="M188" s="107">
        <f t="shared" si="33"/>
        <v>115.69700227676465</v>
      </c>
      <c r="N188" s="108">
        <v>7</v>
      </c>
      <c r="O188" s="107">
        <f t="shared" ref="O188:P188" si="93">(O44+O94+O141)/3</f>
        <v>4.53</v>
      </c>
      <c r="P188" s="107">
        <f t="shared" si="93"/>
        <v>691.03333333333342</v>
      </c>
      <c r="Q188" s="107">
        <f t="shared" si="35"/>
        <v>27</v>
      </c>
    </row>
    <row r="189" spans="1:17" s="115" customFormat="1" ht="12.75" x14ac:dyDescent="0.2">
      <c r="A189" s="99">
        <v>34</v>
      </c>
      <c r="B189" s="92" t="s">
        <v>319</v>
      </c>
      <c r="C189" s="106">
        <f t="shared" si="29"/>
        <v>4.2733333333333334</v>
      </c>
      <c r="D189" s="107">
        <f t="shared" si="30"/>
        <v>135.44638140517699</v>
      </c>
      <c r="E189" s="108">
        <v>16</v>
      </c>
      <c r="F189" s="107">
        <f t="shared" si="31"/>
        <v>9</v>
      </c>
      <c r="G189" s="107">
        <f t="shared" si="31"/>
        <v>95</v>
      </c>
      <c r="H189" s="107">
        <f t="shared" ref="H189:K189" si="94">(H45+H95+H142)/3</f>
        <v>9</v>
      </c>
      <c r="I189" s="107">
        <f t="shared" si="94"/>
        <v>161</v>
      </c>
      <c r="J189" s="107">
        <f t="shared" si="94"/>
        <v>202.33333333333334</v>
      </c>
      <c r="K189" s="109">
        <f t="shared" si="94"/>
        <v>48.516666666666673</v>
      </c>
      <c r="L189" s="106">
        <f t="shared" si="28"/>
        <v>1.9074165777777778</v>
      </c>
      <c r="M189" s="107">
        <f t="shared" si="33"/>
        <v>137.41196147673062</v>
      </c>
      <c r="N189" s="108">
        <v>9</v>
      </c>
      <c r="O189" s="107">
        <f t="shared" ref="O189:P189" si="95">(O45+O95+O142)/3</f>
        <v>4.54</v>
      </c>
      <c r="P189" s="107">
        <f t="shared" si="95"/>
        <v>690.93333333333339</v>
      </c>
      <c r="Q189" s="107">
        <f t="shared" si="35"/>
        <v>34</v>
      </c>
    </row>
    <row r="190" spans="1:17" s="115" customFormat="1" ht="12.75" x14ac:dyDescent="0.2">
      <c r="A190" s="99">
        <v>35</v>
      </c>
      <c r="B190" s="92" t="s">
        <v>320</v>
      </c>
      <c r="C190" s="106">
        <f t="shared" si="29"/>
        <v>4.1433333333333335</v>
      </c>
      <c r="D190" s="107">
        <f t="shared" si="30"/>
        <v>131.32593766508191</v>
      </c>
      <c r="E190" s="108">
        <v>16</v>
      </c>
      <c r="F190" s="107">
        <f t="shared" si="31"/>
        <v>7.333333333333333</v>
      </c>
      <c r="G190" s="107">
        <f t="shared" si="31"/>
        <v>80.333333333333329</v>
      </c>
      <c r="H190" s="107">
        <f t="shared" ref="H190:K190" si="96">(H46+H96+H143)/3</f>
        <v>9</v>
      </c>
      <c r="I190" s="107">
        <f t="shared" si="96"/>
        <v>177</v>
      </c>
      <c r="J190" s="107">
        <f t="shared" si="96"/>
        <v>203</v>
      </c>
      <c r="K190" s="109">
        <f t="shared" si="96"/>
        <v>47.123333333333335</v>
      </c>
      <c r="L190" s="106">
        <f t="shared" si="28"/>
        <v>1.7962786355555556</v>
      </c>
      <c r="M190" s="107">
        <f t="shared" si="33"/>
        <v>129.4054867437516</v>
      </c>
      <c r="N190" s="108">
        <v>8</v>
      </c>
      <c r="O190" s="107">
        <f t="shared" ref="O190:P190" si="97">(O46+O96+O143)/3</f>
        <v>4.706666666666667</v>
      </c>
      <c r="P190" s="107">
        <f t="shared" si="97"/>
        <v>695.5333333333333</v>
      </c>
      <c r="Q190" s="107">
        <f t="shared" si="35"/>
        <v>31.333333333333332</v>
      </c>
    </row>
    <row r="191" spans="1:17" s="115" customFormat="1" ht="12.75" x14ac:dyDescent="0.2">
      <c r="A191" s="99">
        <v>36</v>
      </c>
      <c r="B191" s="92" t="s">
        <v>321</v>
      </c>
      <c r="C191" s="106">
        <f t="shared" si="29"/>
        <v>4.0766666666666671</v>
      </c>
      <c r="D191" s="107">
        <f t="shared" si="30"/>
        <v>129.21288959323826</v>
      </c>
      <c r="E191" s="108">
        <v>16</v>
      </c>
      <c r="F191" s="107">
        <f t="shared" si="31"/>
        <v>7.333333333333333</v>
      </c>
      <c r="G191" s="107">
        <f t="shared" si="31"/>
        <v>82.666666666666671</v>
      </c>
      <c r="H191" s="107">
        <f t="shared" ref="H191:K191" si="98">(H47+H97+H144)/3</f>
        <v>9</v>
      </c>
      <c r="I191" s="107">
        <f t="shared" si="98"/>
        <v>156</v>
      </c>
      <c r="J191" s="107">
        <f t="shared" si="98"/>
        <v>201</v>
      </c>
      <c r="K191" s="109">
        <f t="shared" si="98"/>
        <v>47.286666666666669</v>
      </c>
      <c r="L191" s="106">
        <f>(((C191*92)/100)*K191)/100</f>
        <v>1.7735021955555561</v>
      </c>
      <c r="M191" s="107">
        <f t="shared" si="33"/>
        <v>127.7646520502085</v>
      </c>
      <c r="N191" s="108">
        <v>8</v>
      </c>
      <c r="O191" s="107">
        <f t="shared" ref="O191:P191" si="99">(O47+O97+O144)/3</f>
        <v>5.0599999999999996</v>
      </c>
      <c r="P191" s="107">
        <f t="shared" si="99"/>
        <v>689.43333333333339</v>
      </c>
      <c r="Q191" s="107">
        <f t="shared" si="35"/>
        <v>31.333333333333332</v>
      </c>
    </row>
    <row r="192" spans="1:17" s="115" customFormat="1" ht="12.75" x14ac:dyDescent="0.2">
      <c r="A192" s="99">
        <v>37</v>
      </c>
      <c r="B192" s="92" t="s">
        <v>322</v>
      </c>
      <c r="C192" s="106">
        <f t="shared" si="29"/>
        <v>3.9099999999999997</v>
      </c>
      <c r="D192" s="107">
        <f t="shared" si="30"/>
        <v>123.93026941362915</v>
      </c>
      <c r="E192" s="108">
        <v>14</v>
      </c>
      <c r="F192" s="107">
        <f t="shared" si="31"/>
        <v>7.666666666666667</v>
      </c>
      <c r="G192" s="107">
        <f t="shared" si="31"/>
        <v>84</v>
      </c>
      <c r="H192" s="107">
        <f t="shared" ref="H192:K192" si="100">(H48+H98+H145)/3</f>
        <v>9</v>
      </c>
      <c r="I192" s="107">
        <f t="shared" si="100"/>
        <v>169.33333333333334</v>
      </c>
      <c r="J192" s="107">
        <f t="shared" si="100"/>
        <v>203</v>
      </c>
      <c r="K192" s="109">
        <f t="shared" si="100"/>
        <v>47.286666666666662</v>
      </c>
      <c r="L192" s="106">
        <f t="shared" ref="L192:L199" si="101">(((C192*92)/100)*K192)/100</f>
        <v>1.7009959733333329</v>
      </c>
      <c r="M192" s="107">
        <f t="shared" si="33"/>
        <v>122.54124027383033</v>
      </c>
      <c r="N192" s="108">
        <v>7</v>
      </c>
      <c r="O192" s="107">
        <f t="shared" ref="O192:P192" si="102">(O48+O98+O145)/3</f>
        <v>4.6100000000000003</v>
      </c>
      <c r="P192" s="107">
        <f t="shared" si="102"/>
        <v>685.30000000000007</v>
      </c>
      <c r="Q192" s="107">
        <f t="shared" si="35"/>
        <v>28.666666666666668</v>
      </c>
    </row>
    <row r="193" spans="1:18" s="115" customFormat="1" ht="12.75" x14ac:dyDescent="0.2">
      <c r="A193" s="99">
        <v>38</v>
      </c>
      <c r="B193" s="92" t="s">
        <v>323</v>
      </c>
      <c r="C193" s="106">
        <f t="shared" si="29"/>
        <v>4.3366666666666669</v>
      </c>
      <c r="D193" s="107">
        <f t="shared" si="30"/>
        <v>137.45377707342843</v>
      </c>
      <c r="E193" s="108">
        <v>18</v>
      </c>
      <c r="F193" s="107">
        <f t="shared" si="31"/>
        <v>8.6666666666666661</v>
      </c>
      <c r="G193" s="107">
        <f t="shared" si="31"/>
        <v>94</v>
      </c>
      <c r="H193" s="107">
        <f t="shared" ref="H193:K193" si="103">(H49+H99+H146)/3</f>
        <v>9</v>
      </c>
      <c r="I193" s="107">
        <f t="shared" si="103"/>
        <v>173</v>
      </c>
      <c r="J193" s="107">
        <f t="shared" si="103"/>
        <v>203</v>
      </c>
      <c r="K193" s="109">
        <f t="shared" si="103"/>
        <v>47.023333333333333</v>
      </c>
      <c r="L193" s="106">
        <f t="shared" si="101"/>
        <v>1.8761056044444444</v>
      </c>
      <c r="M193" s="107">
        <f t="shared" si="33"/>
        <v>135.15629152418592</v>
      </c>
      <c r="N193" s="108">
        <v>8</v>
      </c>
      <c r="O193" s="107">
        <f t="shared" ref="O193:P193" si="104">(O49+O99+O146)/3</f>
        <v>4.623333333333334</v>
      </c>
      <c r="P193" s="107">
        <f t="shared" si="104"/>
        <v>685.19999999999993</v>
      </c>
      <c r="Q193" s="107">
        <f t="shared" si="35"/>
        <v>34.666666666666664</v>
      </c>
    </row>
    <row r="194" spans="1:18" s="115" customFormat="1" ht="12.75" x14ac:dyDescent="0.2">
      <c r="A194" s="99">
        <v>39</v>
      </c>
      <c r="B194" s="92" t="s">
        <v>324</v>
      </c>
      <c r="C194" s="106">
        <f t="shared" si="29"/>
        <v>4.0233333333333334</v>
      </c>
      <c r="D194" s="107">
        <f t="shared" si="30"/>
        <v>127.52245113576336</v>
      </c>
      <c r="E194" s="108">
        <v>16</v>
      </c>
      <c r="F194" s="107">
        <f t="shared" si="31"/>
        <v>8</v>
      </c>
      <c r="G194" s="107">
        <f t="shared" si="31"/>
        <v>88.333333333333329</v>
      </c>
      <c r="H194" s="107">
        <f t="shared" ref="H194:K194" si="105">(H50+H100+H147)/3</f>
        <v>9</v>
      </c>
      <c r="I194" s="107">
        <f t="shared" si="105"/>
        <v>175</v>
      </c>
      <c r="J194" s="107">
        <f t="shared" si="105"/>
        <v>202</v>
      </c>
      <c r="K194" s="109">
        <f t="shared" si="105"/>
        <v>47.660000000000004</v>
      </c>
      <c r="L194" s="106">
        <f t="shared" si="101"/>
        <v>1.7641190133333335</v>
      </c>
      <c r="M194" s="107">
        <f t="shared" si="33"/>
        <v>127.08867938169402</v>
      </c>
      <c r="N194" s="108">
        <v>8</v>
      </c>
      <c r="O194" s="107">
        <f t="shared" ref="O194:P194" si="106">(O50+O100+O147)/3</f>
        <v>4.543333333333333</v>
      </c>
      <c r="P194" s="107">
        <f t="shared" si="106"/>
        <v>680.30000000000007</v>
      </c>
      <c r="Q194" s="107">
        <f t="shared" si="35"/>
        <v>32</v>
      </c>
    </row>
    <row r="195" spans="1:18" s="115" customFormat="1" ht="12.75" x14ac:dyDescent="0.2">
      <c r="A195" s="99">
        <v>40</v>
      </c>
      <c r="B195" s="92" t="s">
        <v>325</v>
      </c>
      <c r="C195" s="106">
        <f t="shared" si="29"/>
        <v>3.6199999999999997</v>
      </c>
      <c r="D195" s="107">
        <f t="shared" si="30"/>
        <v>114.73851030110934</v>
      </c>
      <c r="E195" s="108">
        <v>12</v>
      </c>
      <c r="F195" s="107">
        <f t="shared" si="31"/>
        <v>8.6666666666666661</v>
      </c>
      <c r="G195" s="107">
        <f t="shared" si="31"/>
        <v>96.333333333333329</v>
      </c>
      <c r="H195" s="107">
        <f t="shared" ref="H195:K195" si="107">(H51+H101+H148)/3</f>
        <v>9</v>
      </c>
      <c r="I195" s="107">
        <f t="shared" si="107"/>
        <v>154</v>
      </c>
      <c r="J195" s="107">
        <f t="shared" si="107"/>
        <v>201</v>
      </c>
      <c r="K195" s="109">
        <f t="shared" si="107"/>
        <v>47.163333333333334</v>
      </c>
      <c r="L195" s="106">
        <f t="shared" si="101"/>
        <v>1.570727653333333</v>
      </c>
      <c r="M195" s="107">
        <f t="shared" si="33"/>
        <v>113.15659636435295</v>
      </c>
      <c r="N195" s="108">
        <v>6</v>
      </c>
      <c r="O195" s="107">
        <f t="shared" ref="O195:P195" si="108">(O51+O101+O148)/3</f>
        <v>4.666666666666667</v>
      </c>
      <c r="P195" s="107">
        <f t="shared" si="108"/>
        <v>688.9</v>
      </c>
      <c r="Q195" s="107">
        <f t="shared" si="35"/>
        <v>26.666666666666664</v>
      </c>
    </row>
    <row r="196" spans="1:18" s="43" customFormat="1" ht="12.75" x14ac:dyDescent="0.2">
      <c r="A196" s="24">
        <v>41</v>
      </c>
      <c r="B196" s="92" t="s">
        <v>247</v>
      </c>
      <c r="C196" s="106">
        <f t="shared" si="29"/>
        <v>3.6566666666666667</v>
      </c>
      <c r="D196" s="104">
        <f t="shared" si="30"/>
        <v>115.90068674062336</v>
      </c>
      <c r="E196" s="206">
        <v>14</v>
      </c>
      <c r="F196" s="107">
        <f t="shared" si="31"/>
        <v>8</v>
      </c>
      <c r="G196" s="107">
        <f t="shared" si="31"/>
        <v>89</v>
      </c>
      <c r="H196" s="107">
        <f t="shared" ref="H196:K196" si="109">(H52+H102+H149)/3</f>
        <v>9</v>
      </c>
      <c r="I196" s="107">
        <f t="shared" si="109"/>
        <v>147.33333333333334</v>
      </c>
      <c r="J196" s="107">
        <f t="shared" si="109"/>
        <v>202.33333333333334</v>
      </c>
      <c r="K196" s="109">
        <f t="shared" si="109"/>
        <v>47.146666666666668</v>
      </c>
      <c r="L196" s="106">
        <f t="shared" si="101"/>
        <v>1.5860767288888891</v>
      </c>
      <c r="M196" s="104">
        <f t="shared" si="33"/>
        <v>114.26235721571388</v>
      </c>
      <c r="N196" s="206">
        <v>6</v>
      </c>
      <c r="O196" s="107">
        <f t="shared" ref="O196:P196" si="110">(O52+O102+O149)/3</f>
        <v>4.87</v>
      </c>
      <c r="P196" s="107">
        <f t="shared" si="110"/>
        <v>678.9666666666667</v>
      </c>
      <c r="Q196" s="107">
        <f t="shared" si="35"/>
        <v>28</v>
      </c>
    </row>
    <row r="197" spans="1:18" s="115" customFormat="1" ht="12.75" x14ac:dyDescent="0.2">
      <c r="A197" s="99">
        <v>42</v>
      </c>
      <c r="B197" s="91" t="s">
        <v>326</v>
      </c>
      <c r="C197" s="106">
        <f t="shared" si="29"/>
        <v>3.3766666666666669</v>
      </c>
      <c r="D197" s="104">
        <f t="shared" si="30"/>
        <v>107.0258848388801</v>
      </c>
      <c r="E197" s="108">
        <v>12</v>
      </c>
      <c r="F197" s="107">
        <f t="shared" si="31"/>
        <v>7.666666666666667</v>
      </c>
      <c r="G197" s="107">
        <f t="shared" si="31"/>
        <v>85.333333333333329</v>
      </c>
      <c r="H197" s="107">
        <f t="shared" ref="H197:K197" si="111">(H53+H103+H150)/3</f>
        <v>9</v>
      </c>
      <c r="I197" s="107">
        <f t="shared" si="111"/>
        <v>135</v>
      </c>
      <c r="J197" s="107">
        <f t="shared" si="111"/>
        <v>202.33333333333334</v>
      </c>
      <c r="K197" s="109">
        <f t="shared" si="111"/>
        <v>47.44</v>
      </c>
      <c r="L197" s="106">
        <f t="shared" si="101"/>
        <v>1.4737394133333332</v>
      </c>
      <c r="M197" s="104">
        <f t="shared" si="33"/>
        <v>106.16947857695132</v>
      </c>
      <c r="N197" s="108">
        <v>6</v>
      </c>
      <c r="O197" s="107">
        <f t="shared" ref="O197:P197" si="112">(O53+O103+O150)/3</f>
        <v>4.2300000000000004</v>
      </c>
      <c r="P197" s="107">
        <f t="shared" si="112"/>
        <v>686.5</v>
      </c>
      <c r="Q197" s="107">
        <f t="shared" si="35"/>
        <v>25.666666666666668</v>
      </c>
      <c r="R197" s="115" t="s">
        <v>109</v>
      </c>
    </row>
    <row r="198" spans="1:18" s="43" customFormat="1" ht="12.75" x14ac:dyDescent="0.2">
      <c r="A198" s="24">
        <v>43</v>
      </c>
      <c r="B198" s="91" t="s">
        <v>248</v>
      </c>
      <c r="C198" s="106">
        <f t="shared" si="29"/>
        <v>3.9299999999999997</v>
      </c>
      <c r="D198" s="104">
        <f t="shared" si="30"/>
        <v>124.56418383518226</v>
      </c>
      <c r="E198" s="206">
        <v>14</v>
      </c>
      <c r="F198" s="107">
        <f t="shared" si="31"/>
        <v>8.6666666666666661</v>
      </c>
      <c r="G198" s="107">
        <f t="shared" si="31"/>
        <v>95</v>
      </c>
      <c r="H198" s="107">
        <f t="shared" ref="H198:K198" si="113">(H54+H104+H151)/3</f>
        <v>9</v>
      </c>
      <c r="I198" s="107">
        <f t="shared" si="113"/>
        <v>136</v>
      </c>
      <c r="J198" s="107">
        <f t="shared" si="113"/>
        <v>201</v>
      </c>
      <c r="K198" s="109">
        <f t="shared" si="113"/>
        <v>45.44</v>
      </c>
      <c r="L198" s="106">
        <f t="shared" si="101"/>
        <v>1.6429286399999996</v>
      </c>
      <c r="M198" s="104">
        <f t="shared" si="33"/>
        <v>118.35801870387179</v>
      </c>
      <c r="N198" s="206">
        <v>7</v>
      </c>
      <c r="O198" s="107">
        <f t="shared" ref="O198:P198" si="114">(O54+O104+O151)/3</f>
        <v>4.49</v>
      </c>
      <c r="P198" s="107">
        <f t="shared" si="114"/>
        <v>694.26666666666677</v>
      </c>
      <c r="Q198" s="107">
        <f t="shared" si="35"/>
        <v>29.666666666666664</v>
      </c>
    </row>
    <row r="199" spans="1:18" s="43" customFormat="1" ht="12.75" x14ac:dyDescent="0.2">
      <c r="A199" s="24">
        <v>44</v>
      </c>
      <c r="B199" s="92" t="s">
        <v>249</v>
      </c>
      <c r="C199" s="106">
        <f t="shared" si="29"/>
        <v>3.8133333333333339</v>
      </c>
      <c r="D199" s="104">
        <f t="shared" si="30"/>
        <v>120.8663497094559</v>
      </c>
      <c r="E199" s="206">
        <v>14</v>
      </c>
      <c r="F199" s="107">
        <f t="shared" si="31"/>
        <v>9</v>
      </c>
      <c r="G199" s="107">
        <f t="shared" si="31"/>
        <v>97</v>
      </c>
      <c r="H199" s="107">
        <f t="shared" ref="H199:K199" si="115">(H55+H105+H152)/3</f>
        <v>9</v>
      </c>
      <c r="I199" s="107">
        <f t="shared" si="115"/>
        <v>124.66666666666667</v>
      </c>
      <c r="J199" s="107">
        <f t="shared" si="115"/>
        <v>201</v>
      </c>
      <c r="K199" s="109">
        <f t="shared" si="115"/>
        <v>46.91</v>
      </c>
      <c r="L199" s="106">
        <f t="shared" si="101"/>
        <v>1.6457278933333332</v>
      </c>
      <c r="M199" s="104">
        <f t="shared" si="33"/>
        <v>118.55967936661585</v>
      </c>
      <c r="N199" s="206">
        <v>7</v>
      </c>
      <c r="O199" s="107">
        <f t="shared" ref="O199:P199" si="116">(O55+O105+O152)/3</f>
        <v>4.1466666666666674</v>
      </c>
      <c r="P199" s="107">
        <f t="shared" si="116"/>
        <v>680.53333333333342</v>
      </c>
      <c r="Q199" s="107">
        <f t="shared" si="35"/>
        <v>30</v>
      </c>
    </row>
    <row r="200" spans="1:18" s="43" customFormat="1" ht="12.75" x14ac:dyDescent="0.2">
      <c r="A200" s="197"/>
      <c r="B200" s="198"/>
      <c r="C200" s="182"/>
      <c r="D200" s="196"/>
      <c r="E200" s="187"/>
      <c r="F200" s="183"/>
      <c r="G200" s="183"/>
      <c r="H200" s="183"/>
      <c r="I200" s="183"/>
      <c r="J200" s="183"/>
      <c r="K200" s="186"/>
      <c r="L200" s="182"/>
      <c r="M200" s="196"/>
      <c r="N200" s="187"/>
      <c r="O200" s="186"/>
      <c r="P200" s="186"/>
      <c r="Q200" s="183"/>
    </row>
    <row r="201" spans="1:18" x14ac:dyDescent="0.25">
      <c r="A201" s="199"/>
      <c r="B201" s="200"/>
    </row>
    <row r="202" spans="1:18" s="173" customFormat="1" x14ac:dyDescent="0.25">
      <c r="B202" s="195"/>
    </row>
    <row r="203" spans="1:18" x14ac:dyDescent="0.25">
      <c r="B203" s="524" t="s">
        <v>62</v>
      </c>
      <c r="C203" s="524"/>
      <c r="D203" s="524"/>
      <c r="E203" s="524"/>
      <c r="F203" s="524"/>
      <c r="G203" s="524"/>
      <c r="H203" s="524"/>
      <c r="I203" s="524"/>
    </row>
    <row r="204" spans="1:18" x14ac:dyDescent="0.25">
      <c r="B204" s="71" t="s">
        <v>327</v>
      </c>
      <c r="C204" s="525" t="s">
        <v>79</v>
      </c>
      <c r="D204" s="526"/>
      <c r="E204" s="525" t="s">
        <v>89</v>
      </c>
      <c r="F204" s="526"/>
      <c r="G204" s="88"/>
      <c r="H204" s="527" t="s">
        <v>63</v>
      </c>
      <c r="I204" s="526"/>
      <c r="J204" s="551"/>
      <c r="K204" s="552"/>
    </row>
    <row r="205" spans="1:18" x14ac:dyDescent="0.25">
      <c r="B205" s="72" t="s">
        <v>64</v>
      </c>
      <c r="C205" s="528"/>
      <c r="D205" s="529"/>
      <c r="E205" s="529"/>
      <c r="F205" s="529"/>
      <c r="G205" s="529"/>
      <c r="H205" s="529"/>
      <c r="I205" s="530"/>
      <c r="J205" s="501"/>
      <c r="K205" s="199"/>
    </row>
    <row r="206" spans="1:18" s="47" customFormat="1" x14ac:dyDescent="0.25">
      <c r="B206" s="72" t="s">
        <v>95</v>
      </c>
      <c r="C206" s="525" t="s">
        <v>368</v>
      </c>
      <c r="D206" s="527"/>
      <c r="E206" s="533" t="s">
        <v>250</v>
      </c>
      <c r="F206" s="533"/>
      <c r="G206" s="88"/>
      <c r="H206" s="533" t="s">
        <v>268</v>
      </c>
      <c r="I206" s="532"/>
      <c r="J206" s="549"/>
      <c r="K206" s="550"/>
    </row>
    <row r="207" spans="1:18" x14ac:dyDescent="0.25">
      <c r="B207" s="72" t="s">
        <v>65</v>
      </c>
      <c r="C207" s="525">
        <v>2.7</v>
      </c>
      <c r="D207" s="526"/>
      <c r="E207" s="531" t="s">
        <v>251</v>
      </c>
      <c r="F207" s="532"/>
      <c r="G207" s="88"/>
      <c r="H207" s="531">
        <v>4.3</v>
      </c>
      <c r="I207" s="532"/>
      <c r="J207" s="549"/>
      <c r="K207" s="550"/>
    </row>
    <row r="208" spans="1:18" x14ac:dyDescent="0.25">
      <c r="B208" s="72" t="s">
        <v>66</v>
      </c>
      <c r="C208" s="525">
        <v>6.9</v>
      </c>
      <c r="D208" s="526"/>
      <c r="E208" s="531" t="s">
        <v>252</v>
      </c>
      <c r="F208" s="532"/>
      <c r="G208" s="88"/>
      <c r="H208" s="531">
        <v>6</v>
      </c>
      <c r="I208" s="532"/>
      <c r="J208" s="549"/>
      <c r="K208" s="550"/>
    </row>
    <row r="209" spans="2:11" x14ac:dyDescent="0.25">
      <c r="B209" s="72" t="s">
        <v>67</v>
      </c>
      <c r="C209" s="525">
        <v>125</v>
      </c>
      <c r="D209" s="526"/>
      <c r="E209" s="531" t="s">
        <v>253</v>
      </c>
      <c r="F209" s="532"/>
      <c r="G209" s="88"/>
      <c r="H209" s="542">
        <v>136</v>
      </c>
      <c r="I209" s="543"/>
      <c r="J209" s="553"/>
      <c r="K209" s="554"/>
    </row>
    <row r="210" spans="2:11" x14ac:dyDescent="0.25">
      <c r="B210" s="72" t="s">
        <v>68</v>
      </c>
      <c r="C210" s="525">
        <v>219</v>
      </c>
      <c r="D210" s="526"/>
      <c r="E210" s="531" t="s">
        <v>254</v>
      </c>
      <c r="F210" s="532"/>
      <c r="G210" s="88"/>
      <c r="H210" s="531">
        <v>142</v>
      </c>
      <c r="I210" s="532"/>
      <c r="J210" s="549"/>
      <c r="K210" s="550"/>
    </row>
    <row r="211" spans="2:11" s="47" customFormat="1" x14ac:dyDescent="0.25">
      <c r="B211" s="72" t="s">
        <v>77</v>
      </c>
      <c r="C211" s="525" t="s">
        <v>117</v>
      </c>
      <c r="D211" s="527"/>
      <c r="E211" s="533" t="s">
        <v>346</v>
      </c>
      <c r="F211" s="532"/>
      <c r="G211" s="88"/>
      <c r="H211" s="531" t="s">
        <v>348</v>
      </c>
      <c r="I211" s="532"/>
      <c r="J211" s="549"/>
      <c r="K211" s="550"/>
    </row>
    <row r="212" spans="2:11" x14ac:dyDescent="0.25">
      <c r="B212" s="72" t="s">
        <v>84</v>
      </c>
      <c r="C212" s="533" t="s">
        <v>119</v>
      </c>
      <c r="D212" s="532"/>
      <c r="E212" s="533" t="s">
        <v>119</v>
      </c>
      <c r="F212" s="532"/>
      <c r="G212" s="88"/>
      <c r="H212" s="533" t="s">
        <v>119</v>
      </c>
      <c r="I212" s="532"/>
      <c r="J212" s="549"/>
      <c r="K212" s="550"/>
    </row>
    <row r="213" spans="2:11" x14ac:dyDescent="0.25">
      <c r="B213" s="72" t="s">
        <v>69</v>
      </c>
      <c r="C213" s="534" t="s">
        <v>369</v>
      </c>
      <c r="D213" s="534"/>
      <c r="E213" s="535" t="s">
        <v>275</v>
      </c>
      <c r="F213" s="535"/>
      <c r="G213" s="89"/>
      <c r="H213" s="535" t="s">
        <v>349</v>
      </c>
      <c r="I213" s="535"/>
      <c r="J213" s="549"/>
      <c r="K213" s="550"/>
    </row>
    <row r="214" spans="2:11" x14ac:dyDescent="0.25">
      <c r="B214" s="71" t="s">
        <v>86</v>
      </c>
      <c r="C214" s="527" t="s">
        <v>423</v>
      </c>
      <c r="D214" s="526"/>
      <c r="E214" s="536" t="s">
        <v>347</v>
      </c>
      <c r="F214" s="535"/>
      <c r="G214" s="89"/>
      <c r="H214" s="535" t="s">
        <v>350</v>
      </c>
      <c r="I214" s="535"/>
      <c r="J214" s="549"/>
      <c r="K214" s="550"/>
    </row>
    <row r="215" spans="2:11" x14ac:dyDescent="0.25">
      <c r="B215" s="71" t="s">
        <v>87</v>
      </c>
      <c r="C215" s="527" t="s">
        <v>416</v>
      </c>
      <c r="D215" s="526"/>
      <c r="E215" s="535" t="s">
        <v>328</v>
      </c>
      <c r="F215" s="535"/>
      <c r="G215" s="89"/>
      <c r="H215" s="535" t="s">
        <v>351</v>
      </c>
      <c r="I215" s="535"/>
      <c r="J215" s="549"/>
      <c r="K215" s="550"/>
    </row>
    <row r="216" spans="2:11" x14ac:dyDescent="0.25">
      <c r="B216" s="71" t="s">
        <v>70</v>
      </c>
      <c r="C216" s="527" t="s">
        <v>371</v>
      </c>
      <c r="D216" s="526"/>
      <c r="E216" s="535" t="s">
        <v>329</v>
      </c>
      <c r="F216" s="535"/>
      <c r="G216" s="89"/>
      <c r="H216" s="535" t="s">
        <v>352</v>
      </c>
      <c r="I216" s="535"/>
      <c r="J216" s="549"/>
      <c r="K216" s="550"/>
    </row>
    <row r="217" spans="2:11" x14ac:dyDescent="0.25">
      <c r="B217" s="72" t="s">
        <v>71</v>
      </c>
      <c r="C217" s="537"/>
      <c r="D217" s="537"/>
      <c r="E217" s="537"/>
      <c r="F217" s="537"/>
      <c r="G217" s="537"/>
      <c r="H217" s="537"/>
      <c r="I217" s="537"/>
      <c r="J217" s="501"/>
      <c r="K217" s="199"/>
    </row>
    <row r="218" spans="2:11" x14ac:dyDescent="0.25">
      <c r="B218" s="72" t="s">
        <v>72</v>
      </c>
      <c r="C218" s="239" t="s">
        <v>370</v>
      </c>
      <c r="D218" s="258" t="s">
        <v>221</v>
      </c>
      <c r="E218" s="124" t="s">
        <v>282</v>
      </c>
      <c r="F218" s="178" t="s">
        <v>330</v>
      </c>
      <c r="G218" s="96"/>
      <c r="H218" s="124" t="s">
        <v>275</v>
      </c>
      <c r="I218" s="97" t="s">
        <v>353</v>
      </c>
      <c r="J218" s="502"/>
      <c r="K218" s="487"/>
    </row>
    <row r="219" spans="2:11" x14ac:dyDescent="0.25">
      <c r="B219" s="72" t="s">
        <v>82</v>
      </c>
      <c r="C219" s="239" t="s">
        <v>534</v>
      </c>
      <c r="D219" s="221" t="s">
        <v>535</v>
      </c>
      <c r="E219" s="124" t="s">
        <v>328</v>
      </c>
      <c r="F219" s="223" t="s">
        <v>256</v>
      </c>
      <c r="G219" s="96"/>
      <c r="H219" s="222" t="s">
        <v>358</v>
      </c>
      <c r="I219" s="221" t="s">
        <v>359</v>
      </c>
      <c r="J219" s="502"/>
      <c r="K219" s="503"/>
    </row>
    <row r="220" spans="2:11" x14ac:dyDescent="0.25">
      <c r="B220" s="72" t="s">
        <v>121</v>
      </c>
      <c r="C220" s="239" t="s">
        <v>335</v>
      </c>
      <c r="D220" s="259" t="s">
        <v>263</v>
      </c>
      <c r="E220" s="124" t="s">
        <v>331</v>
      </c>
      <c r="F220" s="178" t="s">
        <v>257</v>
      </c>
      <c r="G220" s="96"/>
      <c r="H220" s="124" t="s">
        <v>360</v>
      </c>
      <c r="I220" s="97" t="s">
        <v>263</v>
      </c>
      <c r="J220" s="502"/>
      <c r="K220" s="486"/>
    </row>
    <row r="221" spans="2:11" x14ac:dyDescent="0.25">
      <c r="B221" s="72" t="s">
        <v>82</v>
      </c>
      <c r="C221" s="72"/>
      <c r="D221" s="116"/>
      <c r="E221" s="124"/>
      <c r="F221" s="178"/>
      <c r="G221" s="96"/>
      <c r="H221" s="124" t="s">
        <v>361</v>
      </c>
      <c r="I221" s="97" t="s">
        <v>359</v>
      </c>
      <c r="J221" s="174"/>
      <c r="K221" s="486"/>
    </row>
    <row r="222" spans="2:11" s="47" customFormat="1" x14ac:dyDescent="0.25">
      <c r="B222" s="72"/>
      <c r="C222" s="72"/>
      <c r="D222" s="78"/>
      <c r="E222" s="124"/>
      <c r="F222" s="178"/>
      <c r="G222" s="96"/>
      <c r="H222" s="124"/>
      <c r="I222" s="205"/>
      <c r="J222" s="174"/>
      <c r="K222" s="486"/>
    </row>
    <row r="223" spans="2:11" s="47" customFormat="1" x14ac:dyDescent="0.25">
      <c r="B223" s="72" t="s">
        <v>120</v>
      </c>
      <c r="C223" s="72"/>
      <c r="D223" s="120"/>
      <c r="E223" s="117"/>
      <c r="F223" s="179"/>
      <c r="G223" s="123"/>
      <c r="H223" s="124"/>
      <c r="I223" s="124"/>
      <c r="J223" s="174"/>
      <c r="K223" s="504"/>
    </row>
    <row r="224" spans="2:11" s="47" customFormat="1" x14ac:dyDescent="0.25">
      <c r="B224" s="72"/>
      <c r="C224" s="72"/>
      <c r="D224" s="120"/>
      <c r="E224" s="117"/>
      <c r="F224" s="179"/>
      <c r="G224" s="123"/>
      <c r="H224" s="117"/>
      <c r="I224" s="117"/>
      <c r="J224" s="505"/>
      <c r="K224" s="506"/>
    </row>
    <row r="225" spans="2:12" s="47" customFormat="1" x14ac:dyDescent="0.25">
      <c r="B225" s="72"/>
      <c r="C225" s="72"/>
      <c r="D225" s="120"/>
      <c r="E225" s="117"/>
      <c r="F225" s="123"/>
      <c r="G225" s="123"/>
      <c r="H225" s="117"/>
      <c r="I225" s="117"/>
      <c r="J225" s="505"/>
      <c r="K225" s="506"/>
    </row>
    <row r="226" spans="2:12" x14ac:dyDescent="0.25">
      <c r="B226" s="72" t="s">
        <v>73</v>
      </c>
      <c r="C226" s="534"/>
      <c r="D226" s="534"/>
      <c r="E226" s="534"/>
      <c r="F226" s="534"/>
      <c r="G226" s="534"/>
      <c r="H226" s="534"/>
      <c r="I226" s="534"/>
      <c r="J226" s="501"/>
      <c r="K226" s="199"/>
    </row>
    <row r="227" spans="2:12" x14ac:dyDescent="0.25">
      <c r="B227" s="72" t="s">
        <v>74</v>
      </c>
      <c r="C227" s="239" t="s">
        <v>536</v>
      </c>
      <c r="D227" s="241" t="s">
        <v>537</v>
      </c>
      <c r="E227" s="124" t="s">
        <v>332</v>
      </c>
      <c r="F227" s="124" t="s">
        <v>151</v>
      </c>
      <c r="G227" s="117"/>
      <c r="H227" s="124" t="s">
        <v>281</v>
      </c>
      <c r="I227" s="124" t="s">
        <v>354</v>
      </c>
      <c r="J227" s="502"/>
      <c r="K227" s="504"/>
    </row>
    <row r="228" spans="2:12" s="47" customFormat="1" x14ac:dyDescent="0.25">
      <c r="B228" s="74"/>
      <c r="C228" s="239"/>
      <c r="D228" s="239" t="s">
        <v>538</v>
      </c>
      <c r="E228" s="117"/>
      <c r="F228" s="117"/>
      <c r="G228" s="117"/>
      <c r="H228" s="124"/>
      <c r="I228" s="124"/>
      <c r="J228" s="502"/>
      <c r="K228" s="76"/>
    </row>
    <row r="229" spans="2:12" x14ac:dyDescent="0.25">
      <c r="B229" s="72" t="s">
        <v>101</v>
      </c>
      <c r="C229" s="239"/>
      <c r="D229" s="241"/>
      <c r="E229" s="124" t="s">
        <v>333</v>
      </c>
      <c r="F229" s="124" t="s">
        <v>334</v>
      </c>
      <c r="G229" s="117"/>
      <c r="H229" s="124" t="s">
        <v>355</v>
      </c>
      <c r="I229" s="124" t="s">
        <v>266</v>
      </c>
      <c r="J229" s="174"/>
      <c r="K229" s="504"/>
    </row>
    <row r="230" spans="2:12" s="47" customFormat="1" x14ac:dyDescent="0.25">
      <c r="B230" s="72"/>
      <c r="C230" s="239"/>
      <c r="D230" s="239"/>
      <c r="E230" s="124" t="s">
        <v>335</v>
      </c>
      <c r="F230" s="124" t="s">
        <v>334</v>
      </c>
      <c r="G230" s="117"/>
      <c r="H230" s="124" t="s">
        <v>265</v>
      </c>
      <c r="I230" s="124" t="s">
        <v>266</v>
      </c>
      <c r="J230" s="174"/>
      <c r="K230" s="504"/>
    </row>
    <row r="231" spans="2:12" s="47" customFormat="1" x14ac:dyDescent="0.25">
      <c r="B231" s="72"/>
      <c r="C231" s="239"/>
      <c r="D231" s="235"/>
      <c r="E231" s="124"/>
      <c r="F231" s="124"/>
      <c r="G231" s="117"/>
      <c r="H231" s="117"/>
      <c r="I231" s="117"/>
      <c r="J231" s="505"/>
      <c r="K231" s="506"/>
    </row>
    <row r="232" spans="2:12" x14ac:dyDescent="0.25">
      <c r="B232" s="72" t="s">
        <v>75</v>
      </c>
      <c r="C232" s="273" t="s">
        <v>476</v>
      </c>
      <c r="D232" s="241" t="s">
        <v>182</v>
      </c>
      <c r="E232" s="124" t="s">
        <v>333</v>
      </c>
      <c r="F232" s="124" t="s">
        <v>182</v>
      </c>
      <c r="G232" s="117"/>
      <c r="H232" s="124" t="s">
        <v>281</v>
      </c>
      <c r="I232" s="124" t="s">
        <v>357</v>
      </c>
      <c r="J232" s="507"/>
      <c r="K232" s="504"/>
    </row>
    <row r="233" spans="2:12" s="47" customFormat="1" x14ac:dyDescent="0.25">
      <c r="B233" s="72"/>
      <c r="C233" s="241" t="s">
        <v>410</v>
      </c>
      <c r="D233" s="241" t="s">
        <v>337</v>
      </c>
      <c r="E233" s="124" t="s">
        <v>335</v>
      </c>
      <c r="F233" s="124" t="s">
        <v>337</v>
      </c>
      <c r="G233" s="117"/>
      <c r="H233" s="241" t="s">
        <v>340</v>
      </c>
      <c r="I233" s="241" t="s">
        <v>357</v>
      </c>
      <c r="J233" s="174"/>
      <c r="K233" s="504"/>
    </row>
    <row r="234" spans="2:12" s="47" customFormat="1" x14ac:dyDescent="0.25">
      <c r="B234" s="72"/>
      <c r="C234" s="241" t="s">
        <v>539</v>
      </c>
      <c r="D234" s="241" t="s">
        <v>337</v>
      </c>
      <c r="E234" s="124" t="s">
        <v>338</v>
      </c>
      <c r="F234" s="124" t="s">
        <v>337</v>
      </c>
      <c r="G234" s="117"/>
      <c r="H234" s="124"/>
      <c r="I234" s="124"/>
      <c r="J234" s="174"/>
      <c r="K234" s="504"/>
    </row>
    <row r="235" spans="2:12" s="47" customFormat="1" x14ac:dyDescent="0.25">
      <c r="B235" s="72"/>
      <c r="C235" s="239"/>
      <c r="D235" s="239"/>
      <c r="E235" s="124" t="s">
        <v>339</v>
      </c>
      <c r="F235" s="124" t="s">
        <v>97</v>
      </c>
      <c r="G235" s="117"/>
      <c r="H235" s="117"/>
      <c r="I235" s="117"/>
      <c r="J235" s="505"/>
      <c r="K235" s="506"/>
    </row>
    <row r="236" spans="2:12" x14ac:dyDescent="0.25">
      <c r="B236" s="72" t="s">
        <v>78</v>
      </c>
      <c r="C236" s="239"/>
      <c r="D236" s="239"/>
      <c r="E236" s="124" t="s">
        <v>336</v>
      </c>
      <c r="F236" s="124" t="s">
        <v>175</v>
      </c>
      <c r="G236" s="117"/>
      <c r="H236" s="117"/>
      <c r="I236" s="117"/>
      <c r="J236" s="174"/>
      <c r="K236" s="504"/>
    </row>
    <row r="237" spans="2:12" s="47" customFormat="1" x14ac:dyDescent="0.25">
      <c r="B237" s="72"/>
      <c r="C237" s="239"/>
      <c r="D237" s="239"/>
      <c r="E237" s="173"/>
      <c r="F237" s="173"/>
      <c r="G237" s="117"/>
      <c r="H237" s="117"/>
      <c r="I237" s="117"/>
      <c r="J237" s="505"/>
      <c r="K237" s="506"/>
    </row>
    <row r="238" spans="2:12" ht="15.75" thickBot="1" x14ac:dyDescent="0.3">
      <c r="B238" s="72"/>
      <c r="C238" s="239"/>
      <c r="D238" s="239"/>
      <c r="E238" s="124"/>
      <c r="F238" s="124"/>
      <c r="G238" s="117"/>
      <c r="H238" s="117"/>
      <c r="I238" s="117"/>
      <c r="J238" s="505"/>
      <c r="K238" s="506"/>
    </row>
    <row r="239" spans="2:12" x14ac:dyDescent="0.25">
      <c r="B239" s="72" t="s">
        <v>88</v>
      </c>
      <c r="C239" s="241" t="s">
        <v>476</v>
      </c>
      <c r="D239" s="239" t="s">
        <v>341</v>
      </c>
      <c r="E239" s="124" t="s">
        <v>333</v>
      </c>
      <c r="F239" s="72" t="s">
        <v>341</v>
      </c>
      <c r="G239" s="117"/>
      <c r="H239" s="124" t="s">
        <v>355</v>
      </c>
      <c r="I239" s="72" t="s">
        <v>356</v>
      </c>
      <c r="J239" s="174"/>
      <c r="K239" s="76"/>
      <c r="L239" s="497"/>
    </row>
    <row r="240" spans="2:12" ht="15.75" thickBot="1" x14ac:dyDescent="0.3">
      <c r="B240" s="72"/>
      <c r="C240" s="235"/>
      <c r="D240" s="239" t="s">
        <v>342</v>
      </c>
      <c r="F240" s="72" t="s">
        <v>342</v>
      </c>
      <c r="G240" s="117"/>
      <c r="H240" s="124" t="s">
        <v>362</v>
      </c>
      <c r="I240" s="124" t="s">
        <v>363</v>
      </c>
      <c r="J240" s="501"/>
      <c r="K240" s="76"/>
      <c r="L240" s="498"/>
    </row>
    <row r="241" spans="2:12" x14ac:dyDescent="0.25">
      <c r="B241" s="74"/>
      <c r="C241" s="241" t="s">
        <v>410</v>
      </c>
      <c r="D241" s="239" t="s">
        <v>341</v>
      </c>
      <c r="E241" s="124" t="s">
        <v>340</v>
      </c>
      <c r="F241" s="72" t="s">
        <v>341</v>
      </c>
      <c r="G241" s="117"/>
      <c r="H241" s="124"/>
      <c r="I241" s="241" t="s">
        <v>153</v>
      </c>
      <c r="J241" s="174"/>
      <c r="K241" s="76"/>
      <c r="L241" s="497"/>
    </row>
    <row r="242" spans="2:12" x14ac:dyDescent="0.25">
      <c r="B242" s="68"/>
      <c r="C242" s="241"/>
      <c r="D242" s="239" t="s">
        <v>267</v>
      </c>
      <c r="E242" s="124"/>
      <c r="F242" s="72" t="s">
        <v>267</v>
      </c>
      <c r="G242" s="68"/>
      <c r="H242" s="68"/>
      <c r="I242" s="68" t="s">
        <v>364</v>
      </c>
      <c r="J242" s="174"/>
      <c r="K242" s="76"/>
      <c r="L242" s="499"/>
    </row>
    <row r="243" spans="2:12" ht="15.75" x14ac:dyDescent="0.25">
      <c r="B243" s="68"/>
      <c r="C243" s="68"/>
      <c r="D243" s="72"/>
      <c r="E243" s="134" t="s">
        <v>335</v>
      </c>
      <c r="F243" s="133" t="s">
        <v>343</v>
      </c>
      <c r="G243" s="68"/>
      <c r="H243" s="68"/>
      <c r="I243" s="68"/>
      <c r="J243" s="501"/>
      <c r="K243" s="508"/>
      <c r="L243" s="500"/>
    </row>
    <row r="244" spans="2:12" s="47" customFormat="1" x14ac:dyDescent="0.25">
      <c r="B244" s="68"/>
      <c r="C244" s="68"/>
      <c r="D244" s="72"/>
      <c r="E244" s="131"/>
      <c r="F244" s="239" t="s">
        <v>258</v>
      </c>
      <c r="G244" s="68"/>
      <c r="H244" s="68"/>
      <c r="I244" s="68"/>
      <c r="J244" s="501"/>
      <c r="K244" s="199"/>
      <c r="L244" s="210"/>
    </row>
    <row r="245" spans="2:12" x14ac:dyDescent="0.25">
      <c r="B245" s="68"/>
      <c r="C245" s="68"/>
      <c r="D245" s="204"/>
      <c r="E245" s="134" t="s">
        <v>344</v>
      </c>
      <c r="F245" s="134" t="s">
        <v>345</v>
      </c>
      <c r="G245" s="68"/>
      <c r="H245" s="68"/>
      <c r="I245" s="68"/>
      <c r="J245" s="501"/>
      <c r="K245" s="199"/>
      <c r="L245" s="210"/>
    </row>
    <row r="246" spans="2:12" x14ac:dyDescent="0.25">
      <c r="D246" s="72"/>
      <c r="K246" s="210"/>
      <c r="L246" s="210"/>
    </row>
    <row r="247" spans="2:12" x14ac:dyDescent="0.25">
      <c r="K247" s="210"/>
      <c r="L247" s="210"/>
    </row>
  </sheetData>
  <protectedRanges>
    <protectedRange sqref="B12:B38 B62:B88 B109:B135 B156:B182" name="Range3_7"/>
    <protectedRange sqref="B39:B58 B89:B105 B136:B152 B183:B200" name="Range3_8"/>
  </protectedRanges>
  <mergeCells count="57">
    <mergeCell ref="J216:K216"/>
    <mergeCell ref="J204:K204"/>
    <mergeCell ref="J211:K211"/>
    <mergeCell ref="J212:K212"/>
    <mergeCell ref="J213:K213"/>
    <mergeCell ref="J214:K214"/>
    <mergeCell ref="J215:K215"/>
    <mergeCell ref="J206:K206"/>
    <mergeCell ref="J207:K207"/>
    <mergeCell ref="J208:K208"/>
    <mergeCell ref="J209:K209"/>
    <mergeCell ref="J210:K210"/>
    <mergeCell ref="C207:D207"/>
    <mergeCell ref="E207:F207"/>
    <mergeCell ref="H207:I207"/>
    <mergeCell ref="C211:D211"/>
    <mergeCell ref="E211:F211"/>
    <mergeCell ref="H211:I211"/>
    <mergeCell ref="C209:D209"/>
    <mergeCell ref="E209:F209"/>
    <mergeCell ref="H209:I209"/>
    <mergeCell ref="C210:D210"/>
    <mergeCell ref="E210:F210"/>
    <mergeCell ref="H210:I210"/>
    <mergeCell ref="C217:I217"/>
    <mergeCell ref="C226:I226"/>
    <mergeCell ref="C214:D214"/>
    <mergeCell ref="C215:D215"/>
    <mergeCell ref="C216:D216"/>
    <mergeCell ref="E214:F214"/>
    <mergeCell ref="H214:I214"/>
    <mergeCell ref="E215:F215"/>
    <mergeCell ref="H215:I215"/>
    <mergeCell ref="E216:F216"/>
    <mergeCell ref="H216:I216"/>
    <mergeCell ref="C212:D212"/>
    <mergeCell ref="E212:F212"/>
    <mergeCell ref="H212:I212"/>
    <mergeCell ref="C213:D213"/>
    <mergeCell ref="E213:F213"/>
    <mergeCell ref="H213:I213"/>
    <mergeCell ref="A7:A8"/>
    <mergeCell ref="C208:D208"/>
    <mergeCell ref="E208:F208"/>
    <mergeCell ref="B7:B8"/>
    <mergeCell ref="Q7:Q8"/>
    <mergeCell ref="L7:N7"/>
    <mergeCell ref="C7:E7"/>
    <mergeCell ref="B203:I203"/>
    <mergeCell ref="C204:D204"/>
    <mergeCell ref="E204:F204"/>
    <mergeCell ref="H204:I204"/>
    <mergeCell ref="C205:I205"/>
    <mergeCell ref="H206:I206"/>
    <mergeCell ref="H208:I208"/>
    <mergeCell ref="C206:D206"/>
    <mergeCell ref="E206:F20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28"/>
  <sheetViews>
    <sheetView zoomScale="98" zoomScaleNormal="98" workbookViewId="0">
      <selection activeCell="I29" sqref="I28:I29"/>
    </sheetView>
  </sheetViews>
  <sheetFormatPr defaultRowHeight="15" x14ac:dyDescent="0.25"/>
  <cols>
    <col min="1" max="1" width="4" style="227" customWidth="1"/>
    <col min="2" max="2" width="27.85546875" style="227" customWidth="1"/>
    <col min="3" max="3" width="11.85546875" style="227" bestFit="1" customWidth="1"/>
    <col min="4" max="4" width="24.7109375" style="227" customWidth="1"/>
    <col min="5" max="5" width="12.28515625" style="227" customWidth="1"/>
    <col min="6" max="7" width="23.7109375" style="227" customWidth="1"/>
    <col min="8" max="8" width="13.7109375" style="227" customWidth="1"/>
    <col min="9" max="9" width="23.140625" style="227" customWidth="1"/>
    <col min="10" max="10" width="14.28515625" style="227" customWidth="1"/>
    <col min="11" max="11" width="16.140625" style="227" customWidth="1"/>
    <col min="12" max="16" width="9.140625" style="227"/>
    <col min="17" max="17" width="9.85546875" style="227" customWidth="1"/>
    <col min="18" max="16384" width="9.140625" style="227"/>
  </cols>
  <sheetData>
    <row r="2" spans="1:17" x14ac:dyDescent="0.25">
      <c r="B2" s="65" t="s">
        <v>382</v>
      </c>
    </row>
    <row r="3" spans="1:17" x14ac:dyDescent="0.25">
      <c r="B3" s="41" t="s">
        <v>383</v>
      </c>
    </row>
    <row r="5" spans="1:17" ht="15.75" x14ac:dyDescent="0.25">
      <c r="A5" s="59" t="s">
        <v>38</v>
      </c>
    </row>
    <row r="7" spans="1:17" ht="140.25" x14ac:dyDescent="0.25">
      <c r="A7" s="523" t="s">
        <v>0</v>
      </c>
      <c r="B7" s="523" t="s">
        <v>1</v>
      </c>
      <c r="C7" s="523" t="s">
        <v>39</v>
      </c>
      <c r="D7" s="523"/>
      <c r="E7" s="523"/>
      <c r="F7" s="218" t="s">
        <v>3</v>
      </c>
      <c r="G7" s="218" t="s">
        <v>134</v>
      </c>
      <c r="H7" s="218" t="s">
        <v>4</v>
      </c>
      <c r="I7" s="218" t="s">
        <v>25</v>
      </c>
      <c r="J7" s="218" t="s">
        <v>6</v>
      </c>
      <c r="K7" s="218" t="s">
        <v>40</v>
      </c>
      <c r="L7" s="548" t="s">
        <v>41</v>
      </c>
      <c r="M7" s="548"/>
      <c r="N7" s="548"/>
      <c r="O7" s="218" t="s">
        <v>42</v>
      </c>
      <c r="P7" s="220" t="s">
        <v>7</v>
      </c>
      <c r="Q7" s="547" t="s">
        <v>12</v>
      </c>
    </row>
    <row r="8" spans="1:17" ht="76.5" x14ac:dyDescent="0.25">
      <c r="A8" s="523"/>
      <c r="B8" s="523"/>
      <c r="C8" s="218" t="s">
        <v>13</v>
      </c>
      <c r="D8" s="218" t="s">
        <v>14</v>
      </c>
      <c r="E8" s="218" t="s">
        <v>15</v>
      </c>
      <c r="F8" s="218" t="s">
        <v>16</v>
      </c>
      <c r="G8" s="218" t="s">
        <v>20</v>
      </c>
      <c r="H8" s="218" t="s">
        <v>15</v>
      </c>
      <c r="I8" s="218" t="s">
        <v>17</v>
      </c>
      <c r="J8" s="218" t="s">
        <v>18</v>
      </c>
      <c r="K8" s="218" t="s">
        <v>20</v>
      </c>
      <c r="L8" s="218" t="s">
        <v>43</v>
      </c>
      <c r="M8" s="63" t="s">
        <v>14</v>
      </c>
      <c r="N8" s="63" t="s">
        <v>15</v>
      </c>
      <c r="O8" s="63" t="s">
        <v>21</v>
      </c>
      <c r="P8" s="218" t="s">
        <v>19</v>
      </c>
      <c r="Q8" s="547"/>
    </row>
    <row r="9" spans="1:17" x14ac:dyDescent="0.25">
      <c r="A9" s="60"/>
      <c r="B9" s="60"/>
      <c r="C9" s="60"/>
      <c r="D9" s="60"/>
      <c r="E9" s="60"/>
      <c r="F9" s="60"/>
      <c r="G9" s="60"/>
      <c r="H9" s="60"/>
      <c r="I9" s="60"/>
      <c r="J9" s="60"/>
      <c r="K9" s="60"/>
      <c r="L9" s="60"/>
      <c r="M9" s="64"/>
      <c r="N9" s="64"/>
      <c r="O9" s="64"/>
      <c r="P9" s="60"/>
      <c r="Q9" s="8"/>
    </row>
    <row r="10" spans="1:17" x14ac:dyDescent="0.25">
      <c r="A10" s="23" t="s">
        <v>61</v>
      </c>
    </row>
    <row r="11" spans="1:17" s="43" customFormat="1" ht="12.75" x14ac:dyDescent="0.2">
      <c r="A11" s="143">
        <v>1</v>
      </c>
      <c r="B11" s="247" t="s">
        <v>49</v>
      </c>
      <c r="C11" s="230">
        <v>0</v>
      </c>
      <c r="D11" s="136">
        <v>0</v>
      </c>
      <c r="E11" s="136">
        <v>0</v>
      </c>
      <c r="F11" s="140">
        <v>0</v>
      </c>
      <c r="G11" s="140">
        <v>0</v>
      </c>
      <c r="H11" s="136">
        <v>0</v>
      </c>
      <c r="I11" s="140">
        <v>0</v>
      </c>
      <c r="J11" s="147">
        <v>0</v>
      </c>
      <c r="K11" s="139">
        <v>0</v>
      </c>
      <c r="L11" s="138">
        <v>0</v>
      </c>
      <c r="M11" s="136">
        <v>0</v>
      </c>
      <c r="N11" s="136">
        <v>0</v>
      </c>
      <c r="O11" s="148">
        <v>0</v>
      </c>
      <c r="P11" s="140">
        <v>0</v>
      </c>
      <c r="Q11" s="149">
        <f>E11+F11+N11</f>
        <v>0</v>
      </c>
    </row>
    <row r="12" spans="1:17" s="43" customFormat="1" ht="12.75" x14ac:dyDescent="0.2">
      <c r="A12" s="24">
        <v>2</v>
      </c>
      <c r="B12" s="245" t="s">
        <v>372</v>
      </c>
      <c r="C12" s="13">
        <v>0</v>
      </c>
      <c r="D12" s="104" t="e">
        <f>(C12*D$11)/C$11</f>
        <v>#DIV/0!</v>
      </c>
      <c r="E12" s="219">
        <v>0</v>
      </c>
      <c r="F12" s="108">
        <v>0</v>
      </c>
      <c r="G12" s="108">
        <v>0</v>
      </c>
      <c r="H12" s="219">
        <v>0</v>
      </c>
      <c r="I12" s="219">
        <v>0</v>
      </c>
      <c r="J12" s="93">
        <v>0</v>
      </c>
      <c r="K12" s="94">
        <v>0</v>
      </c>
      <c r="L12" s="106">
        <f>(((C12*92)/100)*K12)/100</f>
        <v>0</v>
      </c>
      <c r="M12" s="104" t="e">
        <f>(L12*M$11)/L$11</f>
        <v>#DIV/0!</v>
      </c>
      <c r="N12" s="219">
        <v>0</v>
      </c>
      <c r="O12" s="113">
        <v>0</v>
      </c>
      <c r="P12" s="226">
        <v>0</v>
      </c>
      <c r="Q12" s="95">
        <f t="shared" ref="Q12" si="0">E12+F12+N12</f>
        <v>0</v>
      </c>
    </row>
    <row r="13" spans="1:17" s="43" customFormat="1" ht="12.75" x14ac:dyDescent="0.2">
      <c r="A13" s="24">
        <v>3</v>
      </c>
      <c r="B13" s="245" t="s">
        <v>373</v>
      </c>
      <c r="C13" s="13">
        <v>0</v>
      </c>
      <c r="D13" s="104" t="e">
        <f t="shared" ref="D13:D26" si="1">(C13*D$11)/C$11</f>
        <v>#DIV/0!</v>
      </c>
      <c r="E13" s="219">
        <v>0</v>
      </c>
      <c r="F13" s="108">
        <v>0</v>
      </c>
      <c r="G13" s="108">
        <v>0</v>
      </c>
      <c r="H13" s="219">
        <v>0</v>
      </c>
      <c r="I13" s="219">
        <v>0</v>
      </c>
      <c r="J13" s="93">
        <v>0</v>
      </c>
      <c r="K13" s="94">
        <v>0</v>
      </c>
      <c r="L13" s="106">
        <f t="shared" ref="L13:L26" si="2">(((C13*92)/100)*K13)/100</f>
        <v>0</v>
      </c>
      <c r="M13" s="104" t="e">
        <f t="shared" ref="M13:M26" si="3">(L13*M$11)/L$11</f>
        <v>#DIV/0!</v>
      </c>
      <c r="N13" s="219">
        <v>0</v>
      </c>
      <c r="O13" s="113">
        <v>0</v>
      </c>
      <c r="P13" s="226">
        <v>0</v>
      </c>
      <c r="Q13" s="95">
        <f t="shared" ref="Q13:Q26" si="4">E13+F13+N13</f>
        <v>0</v>
      </c>
    </row>
    <row r="14" spans="1:17" s="43" customFormat="1" ht="12.75" x14ac:dyDescent="0.2">
      <c r="A14" s="24">
        <v>4</v>
      </c>
      <c r="B14" s="245" t="s">
        <v>269</v>
      </c>
      <c r="C14" s="13">
        <v>0</v>
      </c>
      <c r="D14" s="104" t="e">
        <f t="shared" si="1"/>
        <v>#DIV/0!</v>
      </c>
      <c r="E14" s="219">
        <v>0</v>
      </c>
      <c r="F14" s="108">
        <v>0</v>
      </c>
      <c r="G14" s="108">
        <v>0</v>
      </c>
      <c r="H14" s="219">
        <v>0</v>
      </c>
      <c r="I14" s="219">
        <v>0</v>
      </c>
      <c r="J14" s="93">
        <v>0</v>
      </c>
      <c r="K14" s="94">
        <v>0</v>
      </c>
      <c r="L14" s="106">
        <f t="shared" si="2"/>
        <v>0</v>
      </c>
      <c r="M14" s="104" t="e">
        <f t="shared" si="3"/>
        <v>#DIV/0!</v>
      </c>
      <c r="N14" s="219">
        <v>0</v>
      </c>
      <c r="O14" s="113">
        <v>0</v>
      </c>
      <c r="P14" s="226">
        <v>0</v>
      </c>
      <c r="Q14" s="95">
        <f t="shared" si="4"/>
        <v>0</v>
      </c>
    </row>
    <row r="15" spans="1:17" s="43" customFormat="1" ht="12.75" x14ac:dyDescent="0.2">
      <c r="A15" s="24">
        <v>5</v>
      </c>
      <c r="B15" s="245" t="s">
        <v>270</v>
      </c>
      <c r="C15" s="13">
        <v>0</v>
      </c>
      <c r="D15" s="104" t="e">
        <f t="shared" si="1"/>
        <v>#DIV/0!</v>
      </c>
      <c r="E15" s="219">
        <v>0</v>
      </c>
      <c r="F15" s="108">
        <v>0</v>
      </c>
      <c r="G15" s="108">
        <v>0</v>
      </c>
      <c r="H15" s="219">
        <v>0</v>
      </c>
      <c r="I15" s="219">
        <v>0</v>
      </c>
      <c r="J15" s="93">
        <v>0</v>
      </c>
      <c r="K15" s="94">
        <v>0</v>
      </c>
      <c r="L15" s="106">
        <f t="shared" si="2"/>
        <v>0</v>
      </c>
      <c r="M15" s="104" t="e">
        <f t="shared" si="3"/>
        <v>#DIV/0!</v>
      </c>
      <c r="N15" s="219">
        <v>0</v>
      </c>
      <c r="O15" s="113">
        <v>0</v>
      </c>
      <c r="P15" s="226">
        <v>0</v>
      </c>
      <c r="Q15" s="95">
        <f t="shared" si="4"/>
        <v>0</v>
      </c>
    </row>
    <row r="16" spans="1:17" s="43" customFormat="1" ht="12.75" x14ac:dyDescent="0.2">
      <c r="A16" s="24">
        <v>6</v>
      </c>
      <c r="B16" s="245" t="s">
        <v>374</v>
      </c>
      <c r="C16" s="13">
        <v>0</v>
      </c>
      <c r="D16" s="104" t="e">
        <f t="shared" si="1"/>
        <v>#DIV/0!</v>
      </c>
      <c r="E16" s="219">
        <v>0</v>
      </c>
      <c r="F16" s="108">
        <v>0</v>
      </c>
      <c r="G16" s="108">
        <v>0</v>
      </c>
      <c r="H16" s="219">
        <v>0</v>
      </c>
      <c r="I16" s="219">
        <v>0</v>
      </c>
      <c r="J16" s="93">
        <v>0</v>
      </c>
      <c r="K16" s="94">
        <v>0</v>
      </c>
      <c r="L16" s="106">
        <f t="shared" si="2"/>
        <v>0</v>
      </c>
      <c r="M16" s="104" t="e">
        <f t="shared" si="3"/>
        <v>#DIV/0!</v>
      </c>
      <c r="N16" s="219">
        <v>0</v>
      </c>
      <c r="O16" s="113">
        <v>0</v>
      </c>
      <c r="P16" s="226">
        <v>0</v>
      </c>
      <c r="Q16" s="95">
        <f t="shared" si="4"/>
        <v>0</v>
      </c>
    </row>
    <row r="17" spans="1:17" s="43" customFormat="1" ht="12.75" x14ac:dyDescent="0.2">
      <c r="A17" s="24">
        <v>7</v>
      </c>
      <c r="B17" s="245" t="s">
        <v>176</v>
      </c>
      <c r="C17" s="13">
        <v>0</v>
      </c>
      <c r="D17" s="104" t="e">
        <f t="shared" si="1"/>
        <v>#DIV/0!</v>
      </c>
      <c r="E17" s="219">
        <v>0</v>
      </c>
      <c r="F17" s="108">
        <v>0</v>
      </c>
      <c r="G17" s="108">
        <v>0</v>
      </c>
      <c r="H17" s="219">
        <v>0</v>
      </c>
      <c r="I17" s="219">
        <v>0</v>
      </c>
      <c r="J17" s="93">
        <v>0</v>
      </c>
      <c r="K17" s="94">
        <v>0</v>
      </c>
      <c r="L17" s="106">
        <f t="shared" si="2"/>
        <v>0</v>
      </c>
      <c r="M17" s="104" t="e">
        <f t="shared" si="3"/>
        <v>#DIV/0!</v>
      </c>
      <c r="N17" s="219">
        <v>0</v>
      </c>
      <c r="O17" s="113">
        <v>0</v>
      </c>
      <c r="P17" s="226">
        <v>0</v>
      </c>
      <c r="Q17" s="95">
        <f t="shared" si="4"/>
        <v>0</v>
      </c>
    </row>
    <row r="18" spans="1:17" s="43" customFormat="1" ht="12.75" x14ac:dyDescent="0.2">
      <c r="A18" s="24">
        <v>8</v>
      </c>
      <c r="B18" s="245" t="s">
        <v>177</v>
      </c>
      <c r="C18" s="13">
        <v>0</v>
      </c>
      <c r="D18" s="104" t="e">
        <f t="shared" si="1"/>
        <v>#DIV/0!</v>
      </c>
      <c r="E18" s="219">
        <v>0</v>
      </c>
      <c r="F18" s="108">
        <v>0</v>
      </c>
      <c r="G18" s="108">
        <v>0</v>
      </c>
      <c r="H18" s="219">
        <v>0</v>
      </c>
      <c r="I18" s="219">
        <v>0</v>
      </c>
      <c r="J18" s="93">
        <v>0</v>
      </c>
      <c r="K18" s="94">
        <v>0</v>
      </c>
      <c r="L18" s="106">
        <f t="shared" si="2"/>
        <v>0</v>
      </c>
      <c r="M18" s="104" t="e">
        <f t="shared" si="3"/>
        <v>#DIV/0!</v>
      </c>
      <c r="N18" s="219">
        <v>0</v>
      </c>
      <c r="O18" s="113">
        <v>0</v>
      </c>
      <c r="P18" s="226">
        <v>0</v>
      </c>
      <c r="Q18" s="95">
        <f t="shared" si="4"/>
        <v>0</v>
      </c>
    </row>
    <row r="19" spans="1:17" s="43" customFormat="1" ht="12.75" x14ac:dyDescent="0.2">
      <c r="A19" s="24">
        <v>9</v>
      </c>
      <c r="B19" s="245" t="s">
        <v>375</v>
      </c>
      <c r="C19" s="13">
        <v>0</v>
      </c>
      <c r="D19" s="104" t="e">
        <f t="shared" si="1"/>
        <v>#DIV/0!</v>
      </c>
      <c r="E19" s="219">
        <v>0</v>
      </c>
      <c r="F19" s="108">
        <v>0</v>
      </c>
      <c r="G19" s="108">
        <v>0</v>
      </c>
      <c r="H19" s="219">
        <v>0</v>
      </c>
      <c r="I19" s="219">
        <v>0</v>
      </c>
      <c r="J19" s="93">
        <v>0</v>
      </c>
      <c r="K19" s="94">
        <v>0</v>
      </c>
      <c r="L19" s="106">
        <f t="shared" si="2"/>
        <v>0</v>
      </c>
      <c r="M19" s="104" t="e">
        <f t="shared" si="3"/>
        <v>#DIV/0!</v>
      </c>
      <c r="N19" s="219">
        <v>0</v>
      </c>
      <c r="O19" s="113">
        <v>0</v>
      </c>
      <c r="P19" s="226">
        <v>0</v>
      </c>
      <c r="Q19" s="95">
        <f t="shared" si="4"/>
        <v>0</v>
      </c>
    </row>
    <row r="20" spans="1:17" s="43" customFormat="1" ht="12.75" x14ac:dyDescent="0.2">
      <c r="A20" s="24">
        <v>10</v>
      </c>
      <c r="B20" s="245" t="s">
        <v>376</v>
      </c>
      <c r="C20" s="13">
        <v>0</v>
      </c>
      <c r="D20" s="104" t="e">
        <f t="shared" si="1"/>
        <v>#DIV/0!</v>
      </c>
      <c r="E20" s="219">
        <v>0</v>
      </c>
      <c r="F20" s="108">
        <v>0</v>
      </c>
      <c r="G20" s="108">
        <v>0</v>
      </c>
      <c r="H20" s="219">
        <v>0</v>
      </c>
      <c r="I20" s="219">
        <v>0</v>
      </c>
      <c r="J20" s="93">
        <v>0</v>
      </c>
      <c r="K20" s="94">
        <v>0</v>
      </c>
      <c r="L20" s="106">
        <f t="shared" si="2"/>
        <v>0</v>
      </c>
      <c r="M20" s="104" t="e">
        <f t="shared" si="3"/>
        <v>#DIV/0!</v>
      </c>
      <c r="N20" s="219">
        <v>0</v>
      </c>
      <c r="O20" s="113">
        <v>0</v>
      </c>
      <c r="P20" s="226">
        <v>0</v>
      </c>
      <c r="Q20" s="95">
        <f t="shared" si="4"/>
        <v>0</v>
      </c>
    </row>
    <row r="21" spans="1:17" s="43" customFormat="1" ht="12.75" x14ac:dyDescent="0.2">
      <c r="A21" s="24">
        <v>11</v>
      </c>
      <c r="B21" s="245" t="s">
        <v>271</v>
      </c>
      <c r="C21" s="13">
        <v>0</v>
      </c>
      <c r="D21" s="104" t="e">
        <f t="shared" si="1"/>
        <v>#DIV/0!</v>
      </c>
      <c r="E21" s="219">
        <v>0</v>
      </c>
      <c r="F21" s="108">
        <v>0</v>
      </c>
      <c r="G21" s="108">
        <v>0</v>
      </c>
      <c r="H21" s="219">
        <v>0</v>
      </c>
      <c r="I21" s="219">
        <v>0</v>
      </c>
      <c r="J21" s="93">
        <v>0</v>
      </c>
      <c r="K21" s="94">
        <v>0</v>
      </c>
      <c r="L21" s="106">
        <f t="shared" si="2"/>
        <v>0</v>
      </c>
      <c r="M21" s="104" t="e">
        <f t="shared" si="3"/>
        <v>#DIV/0!</v>
      </c>
      <c r="N21" s="219">
        <v>0</v>
      </c>
      <c r="O21" s="113">
        <v>0</v>
      </c>
      <c r="P21" s="226">
        <v>0</v>
      </c>
      <c r="Q21" s="95">
        <f t="shared" si="4"/>
        <v>0</v>
      </c>
    </row>
    <row r="22" spans="1:17" s="43" customFormat="1" ht="12.75" x14ac:dyDescent="0.2">
      <c r="A22" s="24">
        <v>12</v>
      </c>
      <c r="B22" s="245" t="s">
        <v>148</v>
      </c>
      <c r="C22" s="13">
        <v>0</v>
      </c>
      <c r="D22" s="104" t="e">
        <f t="shared" si="1"/>
        <v>#DIV/0!</v>
      </c>
      <c r="E22" s="219">
        <v>0</v>
      </c>
      <c r="F22" s="108">
        <v>0</v>
      </c>
      <c r="G22" s="108">
        <v>0</v>
      </c>
      <c r="H22" s="219">
        <v>0</v>
      </c>
      <c r="I22" s="219">
        <v>0</v>
      </c>
      <c r="J22" s="93">
        <v>0</v>
      </c>
      <c r="K22" s="94">
        <v>0</v>
      </c>
      <c r="L22" s="106">
        <f t="shared" si="2"/>
        <v>0</v>
      </c>
      <c r="M22" s="104" t="e">
        <f t="shared" si="3"/>
        <v>#DIV/0!</v>
      </c>
      <c r="N22" s="219">
        <v>0</v>
      </c>
      <c r="O22" s="113">
        <v>0</v>
      </c>
      <c r="P22" s="226">
        <v>0</v>
      </c>
      <c r="Q22" s="95">
        <f t="shared" si="4"/>
        <v>0</v>
      </c>
    </row>
    <row r="23" spans="1:17" s="43" customFormat="1" ht="12.75" x14ac:dyDescent="0.2">
      <c r="A23" s="24">
        <v>13</v>
      </c>
      <c r="B23" s="245" t="s">
        <v>377</v>
      </c>
      <c r="C23" s="13">
        <v>0</v>
      </c>
      <c r="D23" s="104" t="e">
        <f t="shared" si="1"/>
        <v>#DIV/0!</v>
      </c>
      <c r="E23" s="219">
        <v>0</v>
      </c>
      <c r="F23" s="108">
        <v>0</v>
      </c>
      <c r="G23" s="108">
        <v>0</v>
      </c>
      <c r="H23" s="219">
        <v>0</v>
      </c>
      <c r="I23" s="219">
        <v>0</v>
      </c>
      <c r="J23" s="93">
        <v>0</v>
      </c>
      <c r="K23" s="94">
        <v>0</v>
      </c>
      <c r="L23" s="106">
        <f t="shared" si="2"/>
        <v>0</v>
      </c>
      <c r="M23" s="104" t="e">
        <f t="shared" si="3"/>
        <v>#DIV/0!</v>
      </c>
      <c r="N23" s="219">
        <v>0</v>
      </c>
      <c r="O23" s="113">
        <v>0</v>
      </c>
      <c r="P23" s="226">
        <v>0</v>
      </c>
      <c r="Q23" s="95">
        <f t="shared" si="4"/>
        <v>0</v>
      </c>
    </row>
    <row r="24" spans="1:17" s="43" customFormat="1" ht="12.75" x14ac:dyDescent="0.2">
      <c r="A24" s="24">
        <v>14</v>
      </c>
      <c r="B24" s="245" t="s">
        <v>378</v>
      </c>
      <c r="C24" s="13">
        <v>0</v>
      </c>
      <c r="D24" s="104" t="e">
        <f t="shared" si="1"/>
        <v>#DIV/0!</v>
      </c>
      <c r="E24" s="219">
        <v>0</v>
      </c>
      <c r="F24" s="108">
        <v>0</v>
      </c>
      <c r="G24" s="108">
        <v>0</v>
      </c>
      <c r="H24" s="219">
        <v>0</v>
      </c>
      <c r="I24" s="219">
        <v>0</v>
      </c>
      <c r="J24" s="93">
        <v>0</v>
      </c>
      <c r="K24" s="94">
        <v>0</v>
      </c>
      <c r="L24" s="106">
        <f t="shared" si="2"/>
        <v>0</v>
      </c>
      <c r="M24" s="104" t="e">
        <f t="shared" si="3"/>
        <v>#DIV/0!</v>
      </c>
      <c r="N24" s="219">
        <v>0</v>
      </c>
      <c r="O24" s="113">
        <v>0</v>
      </c>
      <c r="P24" s="226">
        <v>0</v>
      </c>
      <c r="Q24" s="95">
        <f t="shared" si="4"/>
        <v>0</v>
      </c>
    </row>
    <row r="25" spans="1:17" s="43" customFormat="1" ht="12.75" x14ac:dyDescent="0.2">
      <c r="A25" s="24">
        <v>15</v>
      </c>
      <c r="B25" s="245" t="s">
        <v>379</v>
      </c>
      <c r="C25" s="13">
        <v>0</v>
      </c>
      <c r="D25" s="104" t="e">
        <f t="shared" si="1"/>
        <v>#DIV/0!</v>
      </c>
      <c r="E25" s="219">
        <v>0</v>
      </c>
      <c r="F25" s="108">
        <v>0</v>
      </c>
      <c r="G25" s="108">
        <v>0</v>
      </c>
      <c r="H25" s="219">
        <v>0</v>
      </c>
      <c r="I25" s="219">
        <v>0</v>
      </c>
      <c r="J25" s="93">
        <v>0</v>
      </c>
      <c r="K25" s="94">
        <v>0</v>
      </c>
      <c r="L25" s="106">
        <f t="shared" si="2"/>
        <v>0</v>
      </c>
      <c r="M25" s="104" t="e">
        <f t="shared" si="3"/>
        <v>#DIV/0!</v>
      </c>
      <c r="N25" s="219">
        <v>0</v>
      </c>
      <c r="O25" s="113">
        <v>0</v>
      </c>
      <c r="P25" s="226">
        <v>0</v>
      </c>
      <c r="Q25" s="95">
        <f t="shared" si="4"/>
        <v>0</v>
      </c>
    </row>
    <row r="26" spans="1:17" s="43" customFormat="1" ht="12.75" x14ac:dyDescent="0.2">
      <c r="A26" s="24">
        <v>16</v>
      </c>
      <c r="B26" s="246" t="s">
        <v>380</v>
      </c>
      <c r="C26" s="13">
        <v>0</v>
      </c>
      <c r="D26" s="104" t="e">
        <f t="shared" si="1"/>
        <v>#DIV/0!</v>
      </c>
      <c r="E26" s="219">
        <v>0</v>
      </c>
      <c r="F26" s="108">
        <v>0</v>
      </c>
      <c r="G26" s="108">
        <v>0</v>
      </c>
      <c r="H26" s="219">
        <v>0</v>
      </c>
      <c r="I26" s="219">
        <v>0</v>
      </c>
      <c r="J26" s="93">
        <v>0</v>
      </c>
      <c r="K26" s="94">
        <v>0</v>
      </c>
      <c r="L26" s="106">
        <f t="shared" si="2"/>
        <v>0</v>
      </c>
      <c r="M26" s="104" t="e">
        <f t="shared" si="3"/>
        <v>#DIV/0!</v>
      </c>
      <c r="N26" s="219">
        <v>0</v>
      </c>
      <c r="O26" s="113">
        <v>0</v>
      </c>
      <c r="P26" s="226">
        <v>0</v>
      </c>
      <c r="Q26" s="95">
        <f t="shared" si="4"/>
        <v>0</v>
      </c>
    </row>
    <row r="27" spans="1:17" s="43" customFormat="1" ht="12.75" x14ac:dyDescent="0.2">
      <c r="A27" s="181"/>
      <c r="B27" s="496" t="s">
        <v>381</v>
      </c>
      <c r="C27" s="212"/>
      <c r="D27" s="196"/>
      <c r="E27" s="187"/>
      <c r="F27" s="184"/>
      <c r="G27" s="184"/>
      <c r="H27" s="187"/>
      <c r="I27" s="187"/>
      <c r="J27" s="187"/>
      <c r="K27" s="248"/>
      <c r="L27" s="182"/>
      <c r="M27" s="196"/>
      <c r="N27" s="187"/>
      <c r="O27" s="186"/>
      <c r="P27" s="249"/>
      <c r="Q27" s="183"/>
    </row>
    <row r="28" spans="1:17" s="43" customFormat="1" ht="12.75" x14ac:dyDescent="0.2"/>
    <row r="29" spans="1:17" s="43" customFormat="1" ht="12.75" x14ac:dyDescent="0.2">
      <c r="A29" s="67" t="s">
        <v>130</v>
      </c>
    </row>
    <row r="30" spans="1:17" s="43" customFormat="1" ht="12.75" x14ac:dyDescent="0.2">
      <c r="A30" s="143">
        <v>1</v>
      </c>
      <c r="B30" s="143" t="s">
        <v>49</v>
      </c>
      <c r="C30" s="138">
        <v>4.28</v>
      </c>
      <c r="D30" s="136">
        <v>100</v>
      </c>
      <c r="E30" s="136">
        <v>10</v>
      </c>
      <c r="F30" s="140">
        <v>9</v>
      </c>
      <c r="G30" s="140">
        <v>91</v>
      </c>
      <c r="H30" s="141">
        <v>9</v>
      </c>
      <c r="I30" s="140">
        <v>156</v>
      </c>
      <c r="J30" s="136">
        <v>207</v>
      </c>
      <c r="K30" s="139">
        <v>45.9</v>
      </c>
      <c r="L30" s="138">
        <f t="shared" ref="L30" si="5">(((C30*92)/100)*K30)/100</f>
        <v>1.8073584000000003</v>
      </c>
      <c r="M30" s="136">
        <v>100</v>
      </c>
      <c r="N30" s="136">
        <v>5</v>
      </c>
      <c r="O30" s="139">
        <v>4.7</v>
      </c>
      <c r="P30" s="140">
        <v>673</v>
      </c>
      <c r="Q30" s="140">
        <f>(E30+F30+N30)</f>
        <v>24</v>
      </c>
    </row>
    <row r="31" spans="1:17" s="43" customFormat="1" ht="12.75" customHeight="1" x14ac:dyDescent="0.2">
      <c r="A31" s="99">
        <v>2</v>
      </c>
      <c r="B31" s="245" t="s">
        <v>372</v>
      </c>
      <c r="C31" s="106">
        <v>3.89</v>
      </c>
      <c r="D31" s="107">
        <f>(C31*D$30)/C$30</f>
        <v>90.887850467289709</v>
      </c>
      <c r="E31" s="108">
        <v>8</v>
      </c>
      <c r="F31" s="107">
        <v>7</v>
      </c>
      <c r="G31" s="107">
        <v>79</v>
      </c>
      <c r="H31" s="107">
        <v>7</v>
      </c>
      <c r="I31" s="107">
        <v>161</v>
      </c>
      <c r="J31" s="107">
        <v>207</v>
      </c>
      <c r="K31" s="109">
        <v>47.18</v>
      </c>
      <c r="L31" s="106">
        <f>(((C31*92)/100)*K31)/100</f>
        <v>1.68847784</v>
      </c>
      <c r="M31" s="107">
        <f>(L31*M$30)/L$30</f>
        <v>93.422413617575771</v>
      </c>
      <c r="N31" s="107">
        <v>4</v>
      </c>
      <c r="O31" s="109">
        <v>4.0999999999999996</v>
      </c>
      <c r="P31" s="107">
        <v>679.6</v>
      </c>
      <c r="Q31" s="107">
        <f>(E31+F31+N31)</f>
        <v>19</v>
      </c>
    </row>
    <row r="32" spans="1:17" s="43" customFormat="1" ht="12.75" customHeight="1" x14ac:dyDescent="0.2">
      <c r="A32" s="99">
        <v>3</v>
      </c>
      <c r="B32" s="245" t="s">
        <v>373</v>
      </c>
      <c r="C32" s="106">
        <v>4.91</v>
      </c>
      <c r="D32" s="107">
        <f>(C32*D$30)/C$30</f>
        <v>114.71962616822429</v>
      </c>
      <c r="E32" s="108">
        <v>12</v>
      </c>
      <c r="F32" s="107">
        <v>9</v>
      </c>
      <c r="G32" s="107">
        <v>93</v>
      </c>
      <c r="H32" s="107">
        <v>9</v>
      </c>
      <c r="I32" s="107">
        <v>173</v>
      </c>
      <c r="J32" s="107">
        <v>207</v>
      </c>
      <c r="K32" s="109">
        <v>47.52</v>
      </c>
      <c r="L32" s="106">
        <f t="shared" ref="L32:L45" si="6">(((C32*92)/100)*K32)/100</f>
        <v>2.1465734400000001</v>
      </c>
      <c r="M32" s="107">
        <f>(L32*M$30)/L$30</f>
        <v>118.7685541506322</v>
      </c>
      <c r="N32" s="107">
        <v>7</v>
      </c>
      <c r="O32" s="109">
        <v>4.5</v>
      </c>
      <c r="P32" s="107">
        <v>674.1</v>
      </c>
      <c r="Q32" s="107">
        <f t="shared" ref="Q32:Q45" si="7">(E32+F32+N32)</f>
        <v>28</v>
      </c>
    </row>
    <row r="33" spans="1:17" s="43" customFormat="1" ht="12.75" customHeight="1" x14ac:dyDescent="0.2">
      <c r="A33" s="99">
        <v>4</v>
      </c>
      <c r="B33" s="245" t="s">
        <v>269</v>
      </c>
      <c r="C33" s="106">
        <v>3.85</v>
      </c>
      <c r="D33" s="107">
        <f t="shared" ref="D33:D39" si="8">(C33*D$30)/C$30</f>
        <v>89.953271028037378</v>
      </c>
      <c r="E33" s="108">
        <v>8</v>
      </c>
      <c r="F33" s="107">
        <v>8</v>
      </c>
      <c r="G33" s="107">
        <v>90</v>
      </c>
      <c r="H33" s="107">
        <v>8</v>
      </c>
      <c r="I33" s="107">
        <v>160</v>
      </c>
      <c r="J33" s="107">
        <v>207</v>
      </c>
      <c r="K33" s="109">
        <v>47.54</v>
      </c>
      <c r="L33" s="106">
        <f t="shared" ref="L33:L39" si="9">(((C33*92)/100)*K33)/100</f>
        <v>1.6838667999999999</v>
      </c>
      <c r="M33" s="107">
        <f t="shared" ref="M33:M39" si="10">(L33*M$30)/L$30</f>
        <v>93.167287683505364</v>
      </c>
      <c r="N33" s="107">
        <v>4</v>
      </c>
      <c r="O33" s="109">
        <v>4.2</v>
      </c>
      <c r="P33" s="107">
        <v>669.5</v>
      </c>
      <c r="Q33" s="107">
        <f t="shared" ref="Q33:Q39" si="11">(E33+F33+N33)</f>
        <v>20</v>
      </c>
    </row>
    <row r="34" spans="1:17" s="43" customFormat="1" ht="12.75" customHeight="1" x14ac:dyDescent="0.2">
      <c r="A34" s="99">
        <v>5</v>
      </c>
      <c r="B34" s="245" t="s">
        <v>270</v>
      </c>
      <c r="C34" s="106">
        <v>3.96</v>
      </c>
      <c r="D34" s="107">
        <f t="shared" si="8"/>
        <v>92.523364485981304</v>
      </c>
      <c r="E34" s="108">
        <v>8</v>
      </c>
      <c r="F34" s="107">
        <v>8</v>
      </c>
      <c r="G34" s="107">
        <v>82</v>
      </c>
      <c r="H34" s="107">
        <v>8</v>
      </c>
      <c r="I34" s="107">
        <v>163</v>
      </c>
      <c r="J34" s="107">
        <v>207</v>
      </c>
      <c r="K34" s="109">
        <v>47.84</v>
      </c>
      <c r="L34" s="106">
        <f>(((C34*92)/100)*K34)/100</f>
        <v>1.7429068799999998</v>
      </c>
      <c r="M34" s="107">
        <f t="shared" si="10"/>
        <v>96.433938061205765</v>
      </c>
      <c r="N34" s="107">
        <v>5</v>
      </c>
      <c r="O34" s="109">
        <v>4.4000000000000004</v>
      </c>
      <c r="P34" s="107">
        <v>663.6</v>
      </c>
      <c r="Q34" s="107">
        <f t="shared" si="11"/>
        <v>21</v>
      </c>
    </row>
    <row r="35" spans="1:17" s="43" customFormat="1" ht="12.75" customHeight="1" x14ac:dyDescent="0.2">
      <c r="A35" s="99">
        <v>6</v>
      </c>
      <c r="B35" s="245" t="s">
        <v>374</v>
      </c>
      <c r="C35" s="106">
        <v>4.8</v>
      </c>
      <c r="D35" s="107">
        <f t="shared" si="8"/>
        <v>112.14953271028037</v>
      </c>
      <c r="E35" s="108">
        <v>12</v>
      </c>
      <c r="F35" s="107">
        <v>6</v>
      </c>
      <c r="G35" s="107">
        <v>68</v>
      </c>
      <c r="H35" s="107">
        <v>6</v>
      </c>
      <c r="I35" s="107">
        <v>169</v>
      </c>
      <c r="J35" s="107">
        <v>207</v>
      </c>
      <c r="K35" s="109">
        <v>48.59</v>
      </c>
      <c r="L35" s="106">
        <f t="shared" si="9"/>
        <v>2.1457343999999998</v>
      </c>
      <c r="M35" s="107">
        <f t="shared" si="10"/>
        <v>118.72213059678697</v>
      </c>
      <c r="N35" s="107">
        <v>7</v>
      </c>
      <c r="O35" s="109">
        <v>4.2</v>
      </c>
      <c r="P35" s="107">
        <v>652.5</v>
      </c>
      <c r="Q35" s="107">
        <f t="shared" si="11"/>
        <v>25</v>
      </c>
    </row>
    <row r="36" spans="1:17" s="43" customFormat="1" ht="12.75" customHeight="1" x14ac:dyDescent="0.2">
      <c r="A36" s="99">
        <v>7</v>
      </c>
      <c r="B36" s="245" t="s">
        <v>176</v>
      </c>
      <c r="C36" s="106">
        <v>3.92</v>
      </c>
      <c r="D36" s="107">
        <f t="shared" si="8"/>
        <v>91.588785046728972</v>
      </c>
      <c r="E36" s="108">
        <v>8</v>
      </c>
      <c r="F36" s="107">
        <v>8</v>
      </c>
      <c r="G36" s="107">
        <v>82</v>
      </c>
      <c r="H36" s="107">
        <v>8</v>
      </c>
      <c r="I36" s="107">
        <v>151</v>
      </c>
      <c r="J36" s="107">
        <v>207</v>
      </c>
      <c r="K36" s="109">
        <v>47.3</v>
      </c>
      <c r="L36" s="106">
        <f t="shared" si="9"/>
        <v>1.7058271999999999</v>
      </c>
      <c r="M36" s="107">
        <f t="shared" si="10"/>
        <v>94.382342760572541</v>
      </c>
      <c r="N36" s="107">
        <v>4</v>
      </c>
      <c r="O36" s="109">
        <v>4.5999999999999996</v>
      </c>
      <c r="P36" s="107">
        <v>662.6</v>
      </c>
      <c r="Q36" s="107">
        <f t="shared" si="11"/>
        <v>20</v>
      </c>
    </row>
    <row r="37" spans="1:17" s="43" customFormat="1" ht="12.75" customHeight="1" x14ac:dyDescent="0.2">
      <c r="A37" s="99">
        <v>8</v>
      </c>
      <c r="B37" s="245" t="s">
        <v>177</v>
      </c>
      <c r="C37" s="106">
        <v>4.4800000000000004</v>
      </c>
      <c r="D37" s="107">
        <f t="shared" si="8"/>
        <v>104.67289719626169</v>
      </c>
      <c r="E37" s="108">
        <v>10</v>
      </c>
      <c r="F37" s="107">
        <v>9</v>
      </c>
      <c r="G37" s="107">
        <v>93</v>
      </c>
      <c r="H37" s="107">
        <v>9</v>
      </c>
      <c r="I37" s="107">
        <v>165</v>
      </c>
      <c r="J37" s="107">
        <v>207</v>
      </c>
      <c r="K37" s="109">
        <v>48.96</v>
      </c>
      <c r="L37" s="106">
        <f t="shared" si="9"/>
        <v>2.0179353600000001</v>
      </c>
      <c r="M37" s="107">
        <f t="shared" si="10"/>
        <v>111.65109034267913</v>
      </c>
      <c r="N37" s="107">
        <v>6</v>
      </c>
      <c r="O37" s="109">
        <v>4.9000000000000004</v>
      </c>
      <c r="P37" s="107">
        <v>666.2</v>
      </c>
      <c r="Q37" s="107">
        <f t="shared" si="11"/>
        <v>25</v>
      </c>
    </row>
    <row r="38" spans="1:17" s="43" customFormat="1" ht="12.75" customHeight="1" x14ac:dyDescent="0.2">
      <c r="A38" s="99">
        <v>9</v>
      </c>
      <c r="B38" s="245" t="s">
        <v>375</v>
      </c>
      <c r="C38" s="106">
        <v>4.12</v>
      </c>
      <c r="D38" s="107">
        <f t="shared" si="8"/>
        <v>96.261682242990645</v>
      </c>
      <c r="E38" s="108">
        <v>10</v>
      </c>
      <c r="F38" s="107">
        <v>7</v>
      </c>
      <c r="G38" s="107">
        <v>79</v>
      </c>
      <c r="H38" s="107">
        <v>7</v>
      </c>
      <c r="I38" s="107">
        <v>178</v>
      </c>
      <c r="J38" s="107">
        <v>207</v>
      </c>
      <c r="K38" s="109">
        <v>45.85</v>
      </c>
      <c r="L38" s="106">
        <f t="shared" si="9"/>
        <v>1.7378984</v>
      </c>
      <c r="M38" s="107">
        <f t="shared" si="10"/>
        <v>96.156822022682377</v>
      </c>
      <c r="N38" s="107">
        <v>5</v>
      </c>
      <c r="O38" s="109">
        <v>4.4000000000000004</v>
      </c>
      <c r="P38" s="107">
        <v>685.4</v>
      </c>
      <c r="Q38" s="107">
        <f t="shared" si="11"/>
        <v>22</v>
      </c>
    </row>
    <row r="39" spans="1:17" s="43" customFormat="1" ht="12.75" customHeight="1" x14ac:dyDescent="0.2">
      <c r="A39" s="99">
        <v>10</v>
      </c>
      <c r="B39" s="245" t="s">
        <v>376</v>
      </c>
      <c r="C39" s="106">
        <v>4.62</v>
      </c>
      <c r="D39" s="107">
        <f t="shared" si="8"/>
        <v>107.94392523364485</v>
      </c>
      <c r="E39" s="108">
        <v>12</v>
      </c>
      <c r="F39" s="107">
        <v>7</v>
      </c>
      <c r="G39" s="107">
        <v>76</v>
      </c>
      <c r="H39" s="107">
        <v>7</v>
      </c>
      <c r="I39" s="107">
        <v>171</v>
      </c>
      <c r="J39" s="107">
        <v>207</v>
      </c>
      <c r="K39" s="109">
        <v>46.03</v>
      </c>
      <c r="L39" s="106">
        <f t="shared" si="9"/>
        <v>1.9564591200000001</v>
      </c>
      <c r="M39" s="107">
        <f t="shared" si="10"/>
        <v>108.24964876916498</v>
      </c>
      <c r="N39" s="107">
        <v>6</v>
      </c>
      <c r="O39" s="109">
        <v>4.4000000000000004</v>
      </c>
      <c r="P39" s="107">
        <v>663.2</v>
      </c>
      <c r="Q39" s="107">
        <f t="shared" si="11"/>
        <v>25</v>
      </c>
    </row>
    <row r="40" spans="1:17" s="43" customFormat="1" ht="12.75" customHeight="1" x14ac:dyDescent="0.2">
      <c r="A40" s="99">
        <v>11</v>
      </c>
      <c r="B40" s="245" t="s">
        <v>271</v>
      </c>
      <c r="C40" s="106">
        <v>4.41</v>
      </c>
      <c r="D40" s="107">
        <f t="shared" ref="D40:D45" si="12">(C40*D$30)/C$30</f>
        <v>103.03738317757009</v>
      </c>
      <c r="E40" s="108">
        <v>10</v>
      </c>
      <c r="F40" s="107">
        <v>8</v>
      </c>
      <c r="G40" s="107">
        <v>85</v>
      </c>
      <c r="H40" s="107">
        <v>8</v>
      </c>
      <c r="I40" s="107">
        <v>176</v>
      </c>
      <c r="J40" s="107">
        <v>207</v>
      </c>
      <c r="K40" s="109">
        <v>47.38</v>
      </c>
      <c r="L40" s="106">
        <f t="shared" si="6"/>
        <v>1.9223013600000001</v>
      </c>
      <c r="M40" s="107">
        <f t="shared" ref="M40:M45" si="13">(L40*M$30)/L$30</f>
        <v>106.35972145867692</v>
      </c>
      <c r="N40" s="107">
        <v>6</v>
      </c>
      <c r="O40" s="109">
        <v>4.5999999999999996</v>
      </c>
      <c r="P40" s="107">
        <v>667.9</v>
      </c>
      <c r="Q40" s="107">
        <f t="shared" si="7"/>
        <v>24</v>
      </c>
    </row>
    <row r="41" spans="1:17" s="43" customFormat="1" ht="12.75" customHeight="1" x14ac:dyDescent="0.2">
      <c r="A41" s="99">
        <v>12</v>
      </c>
      <c r="B41" s="245" t="s">
        <v>148</v>
      </c>
      <c r="C41" s="106">
        <v>4.1900000000000004</v>
      </c>
      <c r="D41" s="107">
        <f t="shared" si="12"/>
        <v>97.897196261682254</v>
      </c>
      <c r="E41" s="108">
        <v>10</v>
      </c>
      <c r="F41" s="107">
        <v>9</v>
      </c>
      <c r="G41" s="107">
        <v>95</v>
      </c>
      <c r="H41" s="107">
        <v>9</v>
      </c>
      <c r="I41" s="107">
        <v>157</v>
      </c>
      <c r="J41" s="107">
        <v>207</v>
      </c>
      <c r="K41" s="109">
        <v>46.32</v>
      </c>
      <c r="L41" s="106">
        <f t="shared" si="6"/>
        <v>1.7855433600000001</v>
      </c>
      <c r="M41" s="107">
        <f t="shared" si="13"/>
        <v>98.792987600024418</v>
      </c>
      <c r="N41" s="107">
        <v>5</v>
      </c>
      <c r="O41" s="109">
        <v>4.5</v>
      </c>
      <c r="P41" s="107">
        <v>660.9</v>
      </c>
      <c r="Q41" s="107">
        <f t="shared" si="7"/>
        <v>24</v>
      </c>
    </row>
    <row r="42" spans="1:17" s="43" customFormat="1" ht="12.75" customHeight="1" x14ac:dyDescent="0.2">
      <c r="A42" s="99">
        <v>13</v>
      </c>
      <c r="B42" s="245" t="s">
        <v>377</v>
      </c>
      <c r="C42" s="106">
        <v>4.41</v>
      </c>
      <c r="D42" s="107">
        <f t="shared" si="12"/>
        <v>103.03738317757009</v>
      </c>
      <c r="E42" s="108">
        <v>10</v>
      </c>
      <c r="F42" s="107">
        <v>7</v>
      </c>
      <c r="G42" s="107">
        <v>75</v>
      </c>
      <c r="H42" s="107">
        <v>7</v>
      </c>
      <c r="I42" s="107">
        <v>182</v>
      </c>
      <c r="J42" s="107">
        <v>207</v>
      </c>
      <c r="K42" s="109">
        <v>46.2</v>
      </c>
      <c r="L42" s="106">
        <f t="shared" si="6"/>
        <v>1.8744264000000002</v>
      </c>
      <c r="M42" s="107">
        <f t="shared" si="13"/>
        <v>103.7108301264431</v>
      </c>
      <c r="N42" s="107">
        <v>5</v>
      </c>
      <c r="O42" s="109">
        <v>5</v>
      </c>
      <c r="P42" s="107">
        <v>660.1</v>
      </c>
      <c r="Q42" s="107">
        <f t="shared" si="7"/>
        <v>22</v>
      </c>
    </row>
    <row r="43" spans="1:17" s="43" customFormat="1" ht="12.75" customHeight="1" x14ac:dyDescent="0.2">
      <c r="A43" s="99">
        <v>14</v>
      </c>
      <c r="B43" s="245" t="s">
        <v>378</v>
      </c>
      <c r="C43" s="106">
        <v>4.6399999999999997</v>
      </c>
      <c r="D43" s="107">
        <f t="shared" si="12"/>
        <v>108.41121495327101</v>
      </c>
      <c r="E43" s="108">
        <v>12</v>
      </c>
      <c r="F43" s="107">
        <v>8</v>
      </c>
      <c r="G43" s="107">
        <v>88</v>
      </c>
      <c r="H43" s="107">
        <v>8</v>
      </c>
      <c r="I43" s="107">
        <v>174</v>
      </c>
      <c r="J43" s="107">
        <v>207</v>
      </c>
      <c r="K43" s="109">
        <v>46.23</v>
      </c>
      <c r="L43" s="106">
        <f t="shared" si="6"/>
        <v>1.9734662399999996</v>
      </c>
      <c r="M43" s="107">
        <f t="shared" si="13"/>
        <v>109.19064198888275</v>
      </c>
      <c r="N43" s="107">
        <v>6</v>
      </c>
      <c r="O43" s="109">
        <v>4.0999999999999996</v>
      </c>
      <c r="P43" s="107">
        <v>666</v>
      </c>
      <c r="Q43" s="107">
        <f t="shared" si="7"/>
        <v>26</v>
      </c>
    </row>
    <row r="44" spans="1:17" s="43" customFormat="1" ht="12.75" customHeight="1" x14ac:dyDescent="0.2">
      <c r="A44" s="99">
        <v>15</v>
      </c>
      <c r="B44" s="245" t="s">
        <v>379</v>
      </c>
      <c r="C44" s="106">
        <v>4.6399999999999997</v>
      </c>
      <c r="D44" s="107">
        <f t="shared" si="12"/>
        <v>108.41121495327101</v>
      </c>
      <c r="E44" s="108">
        <v>12</v>
      </c>
      <c r="F44" s="107">
        <v>6</v>
      </c>
      <c r="G44" s="107">
        <v>67</v>
      </c>
      <c r="H44" s="107">
        <v>6</v>
      </c>
      <c r="I44" s="107">
        <v>187</v>
      </c>
      <c r="J44" s="107">
        <v>207</v>
      </c>
      <c r="K44" s="109">
        <v>46.25</v>
      </c>
      <c r="L44" s="106">
        <f t="shared" si="6"/>
        <v>1.9743199999999999</v>
      </c>
      <c r="M44" s="107">
        <f t="shared" si="13"/>
        <v>109.23787999104104</v>
      </c>
      <c r="N44" s="107">
        <v>6</v>
      </c>
      <c r="O44" s="109">
        <v>4.0999999999999996</v>
      </c>
      <c r="P44" s="107">
        <v>683.1</v>
      </c>
      <c r="Q44" s="107">
        <f t="shared" si="7"/>
        <v>24</v>
      </c>
    </row>
    <row r="45" spans="1:17" s="43" customFormat="1" ht="12.75" customHeight="1" x14ac:dyDescent="0.2">
      <c r="A45" s="99">
        <v>16</v>
      </c>
      <c r="B45" s="246" t="s">
        <v>380</v>
      </c>
      <c r="C45" s="106">
        <v>4.55</v>
      </c>
      <c r="D45" s="107">
        <f t="shared" si="12"/>
        <v>106.30841121495327</v>
      </c>
      <c r="E45" s="108">
        <v>12</v>
      </c>
      <c r="F45" s="107">
        <v>8</v>
      </c>
      <c r="G45" s="107">
        <v>82</v>
      </c>
      <c r="H45" s="107">
        <v>8</v>
      </c>
      <c r="I45" s="107">
        <v>149</v>
      </c>
      <c r="J45" s="107">
        <v>207</v>
      </c>
      <c r="K45" s="109">
        <v>45.25</v>
      </c>
      <c r="L45" s="106">
        <f t="shared" si="6"/>
        <v>1.8941649999999999</v>
      </c>
      <c r="M45" s="107">
        <f t="shared" si="13"/>
        <v>104.80295441125566</v>
      </c>
      <c r="N45" s="107">
        <v>5</v>
      </c>
      <c r="O45" s="109">
        <v>4.9000000000000004</v>
      </c>
      <c r="P45" s="107">
        <v>669.4</v>
      </c>
      <c r="Q45" s="107">
        <f t="shared" si="7"/>
        <v>25</v>
      </c>
    </row>
    <row r="46" spans="1:17" s="43" customFormat="1" ht="12.75" customHeight="1" x14ac:dyDescent="0.2"/>
    <row r="47" spans="1:17" s="43" customFormat="1" ht="12.75" customHeight="1" x14ac:dyDescent="0.2">
      <c r="A47" s="194" t="s">
        <v>131</v>
      </c>
    </row>
    <row r="48" spans="1:17" s="43" customFormat="1" ht="12.75" customHeight="1" x14ac:dyDescent="0.2">
      <c r="A48" s="143">
        <v>1</v>
      </c>
      <c r="B48" s="143" t="s">
        <v>49</v>
      </c>
      <c r="C48" s="138">
        <v>3.24</v>
      </c>
      <c r="D48" s="136">
        <v>100</v>
      </c>
      <c r="E48" s="136">
        <v>10</v>
      </c>
      <c r="F48" s="140">
        <v>9</v>
      </c>
      <c r="G48" s="140">
        <v>100</v>
      </c>
      <c r="H48" s="136">
        <v>9</v>
      </c>
      <c r="I48" s="140">
        <v>136</v>
      </c>
      <c r="J48" s="228">
        <v>208</v>
      </c>
      <c r="K48" s="139">
        <v>47.44</v>
      </c>
      <c r="L48" s="138">
        <f>(((C48*92)/100)*K48)/100</f>
        <v>1.4140915200000002</v>
      </c>
      <c r="M48" s="136">
        <v>100</v>
      </c>
      <c r="N48" s="136">
        <v>5</v>
      </c>
      <c r="O48" s="139">
        <v>4.55</v>
      </c>
      <c r="P48" s="140">
        <v>685.95</v>
      </c>
      <c r="Q48" s="140">
        <f>(E48+F48+N48)</f>
        <v>24</v>
      </c>
    </row>
    <row r="49" spans="1:17" s="43" customFormat="1" ht="12.75" customHeight="1" x14ac:dyDescent="0.2">
      <c r="A49" s="99">
        <v>2</v>
      </c>
      <c r="B49" s="245" t="s">
        <v>372</v>
      </c>
      <c r="C49" s="106">
        <v>3.01</v>
      </c>
      <c r="D49" s="107">
        <f>(C49*D$48)/C$48</f>
        <v>92.901234567901227</v>
      </c>
      <c r="E49" s="108">
        <v>8</v>
      </c>
      <c r="F49" s="108">
        <v>9</v>
      </c>
      <c r="G49" s="107">
        <v>100</v>
      </c>
      <c r="H49" s="108">
        <v>9</v>
      </c>
      <c r="I49" s="107">
        <v>145</v>
      </c>
      <c r="J49" s="108">
        <v>205</v>
      </c>
      <c r="K49" s="109">
        <v>49.71</v>
      </c>
      <c r="L49" s="106">
        <f>(((C49*92)/100)*K49)/100</f>
        <v>1.3765693199999998</v>
      </c>
      <c r="M49" s="107">
        <f>(L49*M$48)/L$48</f>
        <v>97.346550808818918</v>
      </c>
      <c r="N49" s="108">
        <v>5</v>
      </c>
      <c r="O49" s="109">
        <v>4.0999999999999996</v>
      </c>
      <c r="P49" s="107">
        <v>691.5</v>
      </c>
      <c r="Q49" s="107">
        <f>(E49+F49+N49)</f>
        <v>22</v>
      </c>
    </row>
    <row r="50" spans="1:17" s="43" customFormat="1" ht="12.75" customHeight="1" x14ac:dyDescent="0.2">
      <c r="A50" s="99">
        <v>3</v>
      </c>
      <c r="B50" s="245" t="s">
        <v>373</v>
      </c>
      <c r="C50" s="106">
        <v>3.71</v>
      </c>
      <c r="D50" s="107">
        <f>(C50*D$48)/C$48</f>
        <v>114.50617283950616</v>
      </c>
      <c r="E50" s="108">
        <v>12</v>
      </c>
      <c r="F50" s="108">
        <v>9</v>
      </c>
      <c r="G50" s="107">
        <v>100</v>
      </c>
      <c r="H50" s="108">
        <v>9</v>
      </c>
      <c r="I50" s="107">
        <v>150</v>
      </c>
      <c r="J50" s="108">
        <v>208</v>
      </c>
      <c r="K50" s="109">
        <v>49.89</v>
      </c>
      <c r="L50" s="106">
        <f t="shared" ref="L50" si="14">(((C50*92)/100)*K50)/100</f>
        <v>1.7028454799999999</v>
      </c>
      <c r="M50" s="107">
        <f t="shared" ref="M50" si="15">(L50*M$48)/L$48</f>
        <v>120.41975048404221</v>
      </c>
      <c r="N50" s="108">
        <v>7</v>
      </c>
      <c r="O50" s="109">
        <v>4.4000000000000004</v>
      </c>
      <c r="P50" s="107">
        <v>682.2</v>
      </c>
      <c r="Q50" s="107">
        <f t="shared" ref="Q50" si="16">(E50+F50+N50)</f>
        <v>28</v>
      </c>
    </row>
    <row r="51" spans="1:17" s="43" customFormat="1" ht="12.75" customHeight="1" x14ac:dyDescent="0.2">
      <c r="A51" s="99">
        <v>4</v>
      </c>
      <c r="B51" s="245" t="s">
        <v>269</v>
      </c>
      <c r="C51" s="106">
        <v>2.62</v>
      </c>
      <c r="D51" s="107">
        <f t="shared" ref="D51:D63" si="17">(C51*D$48)/C$48</f>
        <v>80.864197530864189</v>
      </c>
      <c r="E51" s="108">
        <v>6</v>
      </c>
      <c r="F51" s="108">
        <v>9</v>
      </c>
      <c r="G51" s="107">
        <v>100</v>
      </c>
      <c r="H51" s="108">
        <v>9</v>
      </c>
      <c r="I51" s="107">
        <v>138</v>
      </c>
      <c r="J51" s="108">
        <v>205</v>
      </c>
      <c r="K51" s="109">
        <v>49.22</v>
      </c>
      <c r="L51" s="106">
        <f t="shared" ref="L51:L63" si="18">(((C51*92)/100)*K51)/100</f>
        <v>1.18639888</v>
      </c>
      <c r="M51" s="107">
        <f t="shared" ref="M51:M63" si="19">(L51*M$48)/L$48</f>
        <v>83.898309495555125</v>
      </c>
      <c r="N51" s="108">
        <v>3</v>
      </c>
      <c r="O51" s="109">
        <v>4.2</v>
      </c>
      <c r="P51" s="107">
        <v>681.1</v>
      </c>
      <c r="Q51" s="107">
        <f t="shared" ref="Q51:Q63" si="20">(E51+F51+N51)</f>
        <v>18</v>
      </c>
    </row>
    <row r="52" spans="1:17" s="43" customFormat="1" ht="12.75" customHeight="1" x14ac:dyDescent="0.2">
      <c r="A52" s="99">
        <v>5</v>
      </c>
      <c r="B52" s="245" t="s">
        <v>270</v>
      </c>
      <c r="C52" s="106">
        <v>2.8</v>
      </c>
      <c r="D52" s="107">
        <f t="shared" si="17"/>
        <v>86.419753086419746</v>
      </c>
      <c r="E52" s="108">
        <v>8</v>
      </c>
      <c r="F52" s="108">
        <v>9</v>
      </c>
      <c r="G52" s="107">
        <v>100</v>
      </c>
      <c r="H52" s="108">
        <v>9</v>
      </c>
      <c r="I52" s="107">
        <v>139</v>
      </c>
      <c r="J52" s="108">
        <v>205</v>
      </c>
      <c r="K52" s="109">
        <v>48.8</v>
      </c>
      <c r="L52" s="106">
        <f t="shared" si="18"/>
        <v>1.2570879999999998</v>
      </c>
      <c r="M52" s="107">
        <f t="shared" si="19"/>
        <v>88.897216496991632</v>
      </c>
      <c r="N52" s="108">
        <v>4</v>
      </c>
      <c r="O52" s="109">
        <v>4.4000000000000004</v>
      </c>
      <c r="P52" s="107">
        <v>675.6</v>
      </c>
      <c r="Q52" s="107">
        <f t="shared" si="20"/>
        <v>21</v>
      </c>
    </row>
    <row r="53" spans="1:17" s="43" customFormat="1" ht="12.75" customHeight="1" x14ac:dyDescent="0.2">
      <c r="A53" s="99">
        <v>6</v>
      </c>
      <c r="B53" s="245" t="s">
        <v>374</v>
      </c>
      <c r="C53" s="106">
        <v>3.7</v>
      </c>
      <c r="D53" s="107">
        <f t="shared" si="17"/>
        <v>114.19753086419752</v>
      </c>
      <c r="E53" s="108">
        <v>12</v>
      </c>
      <c r="F53" s="108">
        <v>9</v>
      </c>
      <c r="G53" s="107">
        <v>100</v>
      </c>
      <c r="H53" s="108">
        <v>9</v>
      </c>
      <c r="I53" s="107">
        <v>143</v>
      </c>
      <c r="J53" s="108">
        <v>208</v>
      </c>
      <c r="K53" s="109">
        <v>50.5</v>
      </c>
      <c r="L53" s="106">
        <f t="shared" si="18"/>
        <v>1.7190200000000002</v>
      </c>
      <c r="M53" s="107">
        <f t="shared" si="19"/>
        <v>121.56356046884433</v>
      </c>
      <c r="N53" s="108">
        <v>7</v>
      </c>
      <c r="O53" s="109">
        <v>4</v>
      </c>
      <c r="P53" s="107">
        <v>667.2</v>
      </c>
      <c r="Q53" s="107">
        <f t="shared" si="20"/>
        <v>28</v>
      </c>
    </row>
    <row r="54" spans="1:17" s="43" customFormat="1" ht="12.75" customHeight="1" x14ac:dyDescent="0.2">
      <c r="A54" s="99">
        <v>7</v>
      </c>
      <c r="B54" s="245" t="s">
        <v>176</v>
      </c>
      <c r="C54" s="106">
        <v>3.63</v>
      </c>
      <c r="D54" s="107">
        <f t="shared" si="17"/>
        <v>112.03703703703702</v>
      </c>
      <c r="E54" s="108">
        <v>12</v>
      </c>
      <c r="F54" s="108">
        <v>9</v>
      </c>
      <c r="G54" s="107">
        <v>100</v>
      </c>
      <c r="H54" s="108">
        <v>9</v>
      </c>
      <c r="I54" s="107">
        <v>145</v>
      </c>
      <c r="J54" s="108">
        <v>208</v>
      </c>
      <c r="K54" s="109">
        <v>49.64</v>
      </c>
      <c r="L54" s="106">
        <f t="shared" si="18"/>
        <v>1.6577774399999998</v>
      </c>
      <c r="M54" s="107">
        <f t="shared" si="19"/>
        <v>117.23268377990129</v>
      </c>
      <c r="N54" s="108">
        <v>7</v>
      </c>
      <c r="O54" s="109">
        <v>4.7</v>
      </c>
      <c r="P54" s="107">
        <v>676.5</v>
      </c>
      <c r="Q54" s="107">
        <f t="shared" si="20"/>
        <v>28</v>
      </c>
    </row>
    <row r="55" spans="1:17" s="43" customFormat="1" ht="12.75" customHeight="1" x14ac:dyDescent="0.2">
      <c r="A55" s="99">
        <v>8</v>
      </c>
      <c r="B55" s="245" t="s">
        <v>177</v>
      </c>
      <c r="C55" s="106">
        <v>3.38</v>
      </c>
      <c r="D55" s="107">
        <f t="shared" si="17"/>
        <v>104.32098765432099</v>
      </c>
      <c r="E55" s="108">
        <v>10</v>
      </c>
      <c r="F55" s="108">
        <v>9</v>
      </c>
      <c r="G55" s="107">
        <v>95</v>
      </c>
      <c r="H55" s="108">
        <v>9</v>
      </c>
      <c r="I55" s="107">
        <v>143</v>
      </c>
      <c r="J55" s="108">
        <v>208</v>
      </c>
      <c r="K55" s="109">
        <v>50.69</v>
      </c>
      <c r="L55" s="106">
        <f t="shared" si="18"/>
        <v>1.57625624</v>
      </c>
      <c r="M55" s="107">
        <f t="shared" si="19"/>
        <v>111.46776695188723</v>
      </c>
      <c r="N55" s="108">
        <v>6</v>
      </c>
      <c r="O55" s="109">
        <v>4.7</v>
      </c>
      <c r="P55" s="107">
        <v>678.4</v>
      </c>
      <c r="Q55" s="107">
        <f t="shared" si="20"/>
        <v>25</v>
      </c>
    </row>
    <row r="56" spans="1:17" s="43" customFormat="1" ht="12.75" customHeight="1" x14ac:dyDescent="0.2">
      <c r="A56" s="99">
        <v>9</v>
      </c>
      <c r="B56" s="245" t="s">
        <v>375</v>
      </c>
      <c r="C56" s="106">
        <v>3.24</v>
      </c>
      <c r="D56" s="107">
        <f t="shared" si="17"/>
        <v>100</v>
      </c>
      <c r="E56" s="108">
        <v>10</v>
      </c>
      <c r="F56" s="108">
        <v>9</v>
      </c>
      <c r="G56" s="107">
        <v>100</v>
      </c>
      <c r="H56" s="108">
        <v>9</v>
      </c>
      <c r="I56" s="107">
        <v>143</v>
      </c>
      <c r="J56" s="108">
        <v>208</v>
      </c>
      <c r="K56" s="109">
        <v>47.35</v>
      </c>
      <c r="L56" s="106">
        <f t="shared" si="18"/>
        <v>1.4114088</v>
      </c>
      <c r="M56" s="107">
        <f t="shared" si="19"/>
        <v>99.810286677908934</v>
      </c>
      <c r="N56" s="108">
        <v>5</v>
      </c>
      <c r="O56" s="109">
        <v>4.3</v>
      </c>
      <c r="P56" s="107">
        <v>696.9</v>
      </c>
      <c r="Q56" s="107">
        <f t="shared" si="20"/>
        <v>24</v>
      </c>
    </row>
    <row r="57" spans="1:17" s="43" customFormat="1" ht="12.75" customHeight="1" x14ac:dyDescent="0.2">
      <c r="A57" s="99">
        <v>10</v>
      </c>
      <c r="B57" s="245" t="s">
        <v>376</v>
      </c>
      <c r="C57" s="106">
        <v>2.72</v>
      </c>
      <c r="D57" s="107">
        <f t="shared" si="17"/>
        <v>83.950617283950606</v>
      </c>
      <c r="E57" s="108">
        <v>6</v>
      </c>
      <c r="F57" s="108">
        <v>9</v>
      </c>
      <c r="G57" s="107">
        <v>100</v>
      </c>
      <c r="H57" s="108">
        <v>9</v>
      </c>
      <c r="I57" s="107">
        <v>146</v>
      </c>
      <c r="J57" s="108">
        <v>208</v>
      </c>
      <c r="K57" s="109">
        <v>48.16</v>
      </c>
      <c r="L57" s="106">
        <f t="shared" si="18"/>
        <v>1.20515584</v>
      </c>
      <c r="M57" s="107">
        <f t="shared" si="19"/>
        <v>85.2247413236733</v>
      </c>
      <c r="N57" s="108">
        <v>3</v>
      </c>
      <c r="O57" s="109">
        <v>4.3</v>
      </c>
      <c r="P57" s="107">
        <v>680.3</v>
      </c>
      <c r="Q57" s="107">
        <f t="shared" si="20"/>
        <v>18</v>
      </c>
    </row>
    <row r="58" spans="1:17" s="43" customFormat="1" ht="12.75" customHeight="1" x14ac:dyDescent="0.2">
      <c r="A58" s="99">
        <v>11</v>
      </c>
      <c r="B58" s="245" t="s">
        <v>271</v>
      </c>
      <c r="C58" s="106">
        <v>2.88</v>
      </c>
      <c r="D58" s="107">
        <f t="shared" si="17"/>
        <v>88.888888888888886</v>
      </c>
      <c r="E58" s="108">
        <v>8</v>
      </c>
      <c r="F58" s="108">
        <v>9</v>
      </c>
      <c r="G58" s="107">
        <v>92</v>
      </c>
      <c r="H58" s="108">
        <v>9</v>
      </c>
      <c r="I58" s="107">
        <v>143</v>
      </c>
      <c r="J58" s="108">
        <v>208</v>
      </c>
      <c r="K58" s="109">
        <v>49.01</v>
      </c>
      <c r="L58" s="106">
        <f t="shared" si="18"/>
        <v>1.2985689600000001</v>
      </c>
      <c r="M58" s="107">
        <f t="shared" si="19"/>
        <v>91.830616451189798</v>
      </c>
      <c r="N58" s="108">
        <v>4</v>
      </c>
      <c r="O58" s="109">
        <v>4.3</v>
      </c>
      <c r="P58" s="107">
        <v>679.1</v>
      </c>
      <c r="Q58" s="107">
        <f t="shared" si="20"/>
        <v>21</v>
      </c>
    </row>
    <row r="59" spans="1:17" s="43" customFormat="1" ht="12.75" customHeight="1" x14ac:dyDescent="0.2">
      <c r="A59" s="99">
        <v>12</v>
      </c>
      <c r="B59" s="245" t="s">
        <v>148</v>
      </c>
      <c r="C59" s="106">
        <v>2.89</v>
      </c>
      <c r="D59" s="107">
        <f t="shared" si="17"/>
        <v>89.197530864197532</v>
      </c>
      <c r="E59" s="108">
        <v>8</v>
      </c>
      <c r="F59" s="108">
        <v>9</v>
      </c>
      <c r="G59" s="107">
        <v>100</v>
      </c>
      <c r="H59" s="108">
        <v>9</v>
      </c>
      <c r="I59" s="107">
        <v>143</v>
      </c>
      <c r="J59" s="108">
        <v>205</v>
      </c>
      <c r="K59" s="109">
        <v>49.01</v>
      </c>
      <c r="L59" s="106">
        <f t="shared" si="18"/>
        <v>1.3030778799999998</v>
      </c>
      <c r="M59" s="107">
        <f t="shared" si="19"/>
        <v>92.149472758311973</v>
      </c>
      <c r="N59" s="108">
        <v>4</v>
      </c>
      <c r="O59" s="109">
        <v>4.3</v>
      </c>
      <c r="P59" s="107">
        <v>678.3</v>
      </c>
      <c r="Q59" s="107">
        <f t="shared" si="20"/>
        <v>21</v>
      </c>
    </row>
    <row r="60" spans="1:17" s="43" customFormat="1" ht="12.75" customHeight="1" x14ac:dyDescent="0.2">
      <c r="A60" s="99">
        <v>13</v>
      </c>
      <c r="B60" s="245" t="s">
        <v>377</v>
      </c>
      <c r="C60" s="106">
        <v>3.43</v>
      </c>
      <c r="D60" s="107">
        <f t="shared" si="17"/>
        <v>105.86419753086419</v>
      </c>
      <c r="E60" s="108">
        <v>10</v>
      </c>
      <c r="F60" s="108">
        <v>9</v>
      </c>
      <c r="G60" s="107">
        <v>100</v>
      </c>
      <c r="H60" s="108">
        <v>9</v>
      </c>
      <c r="I60" s="107">
        <v>148</v>
      </c>
      <c r="J60" s="108">
        <v>208</v>
      </c>
      <c r="K60" s="109">
        <v>48.78</v>
      </c>
      <c r="L60" s="106">
        <f t="shared" si="18"/>
        <v>1.5393016800000001</v>
      </c>
      <c r="M60" s="107">
        <f t="shared" si="19"/>
        <v>108.85445943413902</v>
      </c>
      <c r="N60" s="108">
        <v>6</v>
      </c>
      <c r="O60" s="109">
        <v>4.5</v>
      </c>
      <c r="P60" s="107">
        <v>678.1</v>
      </c>
      <c r="Q60" s="107">
        <f t="shared" si="20"/>
        <v>25</v>
      </c>
    </row>
    <row r="61" spans="1:17" s="43" customFormat="1" ht="12.75" customHeight="1" x14ac:dyDescent="0.2">
      <c r="A61" s="99">
        <v>14</v>
      </c>
      <c r="B61" s="245" t="s">
        <v>378</v>
      </c>
      <c r="C61" s="106">
        <v>3.53</v>
      </c>
      <c r="D61" s="107">
        <f t="shared" si="17"/>
        <v>108.95061728395061</v>
      </c>
      <c r="E61" s="108">
        <v>12</v>
      </c>
      <c r="F61" s="108">
        <v>9</v>
      </c>
      <c r="G61" s="107">
        <v>100</v>
      </c>
      <c r="H61" s="108">
        <v>9</v>
      </c>
      <c r="I61" s="107">
        <v>146</v>
      </c>
      <c r="J61" s="108">
        <v>208</v>
      </c>
      <c r="K61" s="109">
        <v>49.28</v>
      </c>
      <c r="L61" s="106">
        <f t="shared" si="18"/>
        <v>1.6004172800000001</v>
      </c>
      <c r="M61" s="107">
        <f t="shared" si="19"/>
        <v>113.17635792059625</v>
      </c>
      <c r="N61" s="108">
        <v>6</v>
      </c>
      <c r="O61" s="109">
        <v>3.9</v>
      </c>
      <c r="P61" s="107">
        <v>686.7</v>
      </c>
      <c r="Q61" s="107">
        <f t="shared" si="20"/>
        <v>27</v>
      </c>
    </row>
    <row r="62" spans="1:17" s="43" customFormat="1" ht="12.75" customHeight="1" x14ac:dyDescent="0.2">
      <c r="A62" s="99">
        <v>15</v>
      </c>
      <c r="B62" s="245" t="s">
        <v>379</v>
      </c>
      <c r="C62" s="106">
        <v>3.5</v>
      </c>
      <c r="D62" s="107">
        <f t="shared" si="17"/>
        <v>108.02469135802468</v>
      </c>
      <c r="E62" s="108">
        <v>12</v>
      </c>
      <c r="F62" s="108">
        <v>9</v>
      </c>
      <c r="G62" s="107">
        <v>100</v>
      </c>
      <c r="H62" s="108">
        <v>9</v>
      </c>
      <c r="I62" s="107">
        <v>143</v>
      </c>
      <c r="J62" s="108">
        <v>208</v>
      </c>
      <c r="K62" s="109">
        <v>49.31</v>
      </c>
      <c r="L62" s="106">
        <f t="shared" si="18"/>
        <v>1.5877820000000002</v>
      </c>
      <c r="M62" s="107">
        <f t="shared" si="19"/>
        <v>112.28283159494515</v>
      </c>
      <c r="N62" s="108">
        <v>6</v>
      </c>
      <c r="O62" s="109">
        <v>3.9</v>
      </c>
      <c r="P62" s="107">
        <v>690.8</v>
      </c>
      <c r="Q62" s="107">
        <f t="shared" si="20"/>
        <v>27</v>
      </c>
    </row>
    <row r="63" spans="1:17" s="43" customFormat="1" ht="12.75" customHeight="1" x14ac:dyDescent="0.2">
      <c r="A63" s="99">
        <v>16</v>
      </c>
      <c r="B63" s="246" t="s">
        <v>380</v>
      </c>
      <c r="C63" s="106">
        <v>3.64</v>
      </c>
      <c r="D63" s="107">
        <f t="shared" si="17"/>
        <v>112.34567901234567</v>
      </c>
      <c r="E63" s="108">
        <v>12</v>
      </c>
      <c r="F63" s="108">
        <v>9</v>
      </c>
      <c r="G63" s="107">
        <v>100</v>
      </c>
      <c r="H63" s="108">
        <v>9</v>
      </c>
      <c r="I63" s="107">
        <v>142</v>
      </c>
      <c r="J63" s="108">
        <v>208</v>
      </c>
      <c r="K63" s="109">
        <v>46.85</v>
      </c>
      <c r="L63" s="106">
        <f t="shared" si="18"/>
        <v>1.5689127999999999</v>
      </c>
      <c r="M63" s="107">
        <f t="shared" si="19"/>
        <v>110.94846251535401</v>
      </c>
      <c r="N63" s="108">
        <v>6</v>
      </c>
      <c r="O63" s="109">
        <v>4.8</v>
      </c>
      <c r="P63" s="107">
        <v>685</v>
      </c>
      <c r="Q63" s="107">
        <f t="shared" si="20"/>
        <v>27</v>
      </c>
    </row>
    <row r="64" spans="1:17" s="43" customFormat="1" ht="12.75" x14ac:dyDescent="0.2"/>
    <row r="65" spans="1:17" s="43" customFormat="1" ht="12.75" x14ac:dyDescent="0.2">
      <c r="A65" s="67" t="s">
        <v>129</v>
      </c>
    </row>
    <row r="66" spans="1:17" s="43" customFormat="1" ht="12.75" x14ac:dyDescent="0.2">
      <c r="A66" s="143">
        <v>1</v>
      </c>
      <c r="B66" s="143" t="s">
        <v>49</v>
      </c>
      <c r="C66" s="138">
        <f>(C30+C48)/2</f>
        <v>3.7600000000000002</v>
      </c>
      <c r="D66" s="136">
        <v>100</v>
      </c>
      <c r="E66" s="136">
        <v>10</v>
      </c>
      <c r="F66" s="140">
        <f t="shared" ref="F66:K67" si="21">(F30+F48)/2</f>
        <v>9</v>
      </c>
      <c r="G66" s="140">
        <f t="shared" si="21"/>
        <v>95.5</v>
      </c>
      <c r="H66" s="140">
        <f t="shared" si="21"/>
        <v>9</v>
      </c>
      <c r="I66" s="232">
        <f t="shared" si="21"/>
        <v>146</v>
      </c>
      <c r="J66" s="232">
        <f t="shared" si="21"/>
        <v>207.5</v>
      </c>
      <c r="K66" s="232">
        <f t="shared" si="21"/>
        <v>46.67</v>
      </c>
      <c r="L66" s="138">
        <f t="shared" ref="L66" si="22">(((C66*92)/100)*K66)/100</f>
        <v>1.61440864</v>
      </c>
      <c r="M66" s="136">
        <v>100</v>
      </c>
      <c r="N66" s="136">
        <v>5</v>
      </c>
      <c r="O66" s="232">
        <f>(O30+O48)/2</f>
        <v>4.625</v>
      </c>
      <c r="P66" s="232">
        <f>(P30+P48)/2</f>
        <v>679.47500000000002</v>
      </c>
      <c r="Q66" s="140">
        <f>(E66+F66+N66)</f>
        <v>24</v>
      </c>
    </row>
    <row r="67" spans="1:17" s="43" customFormat="1" ht="12.75" x14ac:dyDescent="0.2">
      <c r="A67" s="24">
        <v>2</v>
      </c>
      <c r="B67" s="245" t="s">
        <v>372</v>
      </c>
      <c r="C67" s="106">
        <f>(C31+C49)/2</f>
        <v>3.45</v>
      </c>
      <c r="D67" s="104">
        <f>(C67*D$66)/C$66</f>
        <v>91.755319148936167</v>
      </c>
      <c r="E67" s="219">
        <v>8</v>
      </c>
      <c r="F67" s="107">
        <f t="shared" si="21"/>
        <v>8</v>
      </c>
      <c r="G67" s="107">
        <f t="shared" si="21"/>
        <v>89.5</v>
      </c>
      <c r="H67" s="107">
        <f t="shared" si="21"/>
        <v>8</v>
      </c>
      <c r="I67" s="107">
        <f t="shared" si="21"/>
        <v>153</v>
      </c>
      <c r="J67" s="107">
        <f t="shared" si="21"/>
        <v>206</v>
      </c>
      <c r="K67" s="107">
        <f t="shared" si="21"/>
        <v>48.445</v>
      </c>
      <c r="L67" s="106">
        <f t="shared" ref="L67:L80" si="23">(((C67*92)/100)*K67)/100</f>
        <v>1.5376443000000004</v>
      </c>
      <c r="M67" s="104">
        <f>(L67*M$66)/L$66</f>
        <v>95.245048985862738</v>
      </c>
      <c r="N67" s="219">
        <v>5</v>
      </c>
      <c r="O67" s="107">
        <f>(O31+O49)/2</f>
        <v>4.0999999999999996</v>
      </c>
      <c r="P67" s="107">
        <f>(P31+P49)/2</f>
        <v>685.55</v>
      </c>
      <c r="Q67" s="107">
        <f>(E67+F67+N67)</f>
        <v>21</v>
      </c>
    </row>
    <row r="68" spans="1:17" s="43" customFormat="1" ht="12.75" x14ac:dyDescent="0.2">
      <c r="A68" s="24">
        <v>3</v>
      </c>
      <c r="B68" s="245" t="s">
        <v>373</v>
      </c>
      <c r="C68" s="106">
        <f t="shared" ref="C68:C81" si="24">(C32+C50)/2</f>
        <v>4.3100000000000005</v>
      </c>
      <c r="D68" s="104">
        <f t="shared" ref="D68:D80" si="25">(C68*D$66)/C$66</f>
        <v>114.6276595744681</v>
      </c>
      <c r="E68" s="219">
        <v>12</v>
      </c>
      <c r="F68" s="107">
        <f t="shared" ref="F68:G81" si="26">(F32+F50)/2</f>
        <v>9</v>
      </c>
      <c r="G68" s="107">
        <f t="shared" si="26"/>
        <v>96.5</v>
      </c>
      <c r="H68" s="107">
        <f t="shared" ref="H68" si="27">(H32+H50)/2</f>
        <v>9</v>
      </c>
      <c r="I68" s="107">
        <f t="shared" ref="I68:K68" si="28">(I32+I50)/2</f>
        <v>161.5</v>
      </c>
      <c r="J68" s="107">
        <f t="shared" si="28"/>
        <v>207.5</v>
      </c>
      <c r="K68" s="107">
        <f t="shared" si="28"/>
        <v>48.704999999999998</v>
      </c>
      <c r="L68" s="106">
        <f t="shared" si="23"/>
        <v>1.9312506600000001</v>
      </c>
      <c r="M68" s="104">
        <f t="shared" ref="M68:M80" si="29">(L68*M$66)/L$66</f>
        <v>119.62588728464685</v>
      </c>
      <c r="N68" s="219">
        <v>7</v>
      </c>
      <c r="O68" s="107">
        <f t="shared" ref="O68:P68" si="30">(O32+O50)/2</f>
        <v>4.45</v>
      </c>
      <c r="P68" s="107">
        <f t="shared" si="30"/>
        <v>678.15000000000009</v>
      </c>
      <c r="Q68" s="107">
        <f t="shared" ref="Q68:Q80" si="31">(E68+F68+N68)</f>
        <v>28</v>
      </c>
    </row>
    <row r="69" spans="1:17" s="43" customFormat="1" ht="12.75" x14ac:dyDescent="0.2">
      <c r="A69" s="24">
        <v>4</v>
      </c>
      <c r="B69" s="245" t="s">
        <v>269</v>
      </c>
      <c r="C69" s="106">
        <f t="shared" si="24"/>
        <v>3.2350000000000003</v>
      </c>
      <c r="D69" s="104">
        <f t="shared" si="25"/>
        <v>86.037234042553195</v>
      </c>
      <c r="E69" s="219">
        <v>8</v>
      </c>
      <c r="F69" s="107">
        <f t="shared" si="26"/>
        <v>8.5</v>
      </c>
      <c r="G69" s="107">
        <f t="shared" si="26"/>
        <v>95</v>
      </c>
      <c r="H69" s="107">
        <f t="shared" ref="H69" si="32">(H33+H51)/2</f>
        <v>8.5</v>
      </c>
      <c r="I69" s="107">
        <f t="shared" ref="I69:K69" si="33">(I33+I51)/2</f>
        <v>149</v>
      </c>
      <c r="J69" s="107">
        <f t="shared" si="33"/>
        <v>206</v>
      </c>
      <c r="K69" s="107">
        <f t="shared" si="33"/>
        <v>48.379999999999995</v>
      </c>
      <c r="L69" s="106">
        <f>(((C69*92)/100)*K69)/100</f>
        <v>1.4398855599999998</v>
      </c>
      <c r="M69" s="104">
        <f t="shared" si="29"/>
        <v>89.18965894533369</v>
      </c>
      <c r="N69" s="219">
        <v>4</v>
      </c>
      <c r="O69" s="107">
        <f t="shared" ref="O69:P69" si="34">(O33+O51)/2</f>
        <v>4.2</v>
      </c>
      <c r="P69" s="107">
        <f t="shared" si="34"/>
        <v>675.3</v>
      </c>
      <c r="Q69" s="107">
        <f t="shared" si="31"/>
        <v>20.5</v>
      </c>
    </row>
    <row r="70" spans="1:17" s="43" customFormat="1" ht="12.75" x14ac:dyDescent="0.2">
      <c r="A70" s="24">
        <v>5</v>
      </c>
      <c r="B70" s="245" t="s">
        <v>270</v>
      </c>
      <c r="C70" s="106">
        <f t="shared" si="24"/>
        <v>3.38</v>
      </c>
      <c r="D70" s="104">
        <f t="shared" si="25"/>
        <v>89.893617021276597</v>
      </c>
      <c r="E70" s="219">
        <v>8</v>
      </c>
      <c r="F70" s="107">
        <f t="shared" si="26"/>
        <v>8.5</v>
      </c>
      <c r="G70" s="107">
        <f t="shared" si="26"/>
        <v>91</v>
      </c>
      <c r="H70" s="107">
        <f t="shared" ref="H70" si="35">(H34+H52)/2</f>
        <v>8.5</v>
      </c>
      <c r="I70" s="107">
        <f t="shared" ref="I70:K70" si="36">(I34+I52)/2</f>
        <v>151</v>
      </c>
      <c r="J70" s="107">
        <f t="shared" si="36"/>
        <v>206</v>
      </c>
      <c r="K70" s="107">
        <f t="shared" si="36"/>
        <v>48.32</v>
      </c>
      <c r="L70" s="106">
        <f t="shared" si="23"/>
        <v>1.5025587200000001</v>
      </c>
      <c r="M70" s="104">
        <f t="shared" si="29"/>
        <v>93.071771469211171</v>
      </c>
      <c r="N70" s="219">
        <v>4</v>
      </c>
      <c r="O70" s="107">
        <f t="shared" ref="O70:P70" si="37">(O34+O52)/2</f>
        <v>4.4000000000000004</v>
      </c>
      <c r="P70" s="107">
        <f t="shared" si="37"/>
        <v>669.6</v>
      </c>
      <c r="Q70" s="107">
        <f t="shared" si="31"/>
        <v>20.5</v>
      </c>
    </row>
    <row r="71" spans="1:17" s="43" customFormat="1" ht="12.75" x14ac:dyDescent="0.2">
      <c r="A71" s="24">
        <v>6</v>
      </c>
      <c r="B71" s="245" t="s">
        <v>374</v>
      </c>
      <c r="C71" s="106">
        <f t="shared" si="24"/>
        <v>4.25</v>
      </c>
      <c r="D71" s="104">
        <f t="shared" ref="D71:D77" si="38">(C71*D$66)/C$66</f>
        <v>113.03191489361701</v>
      </c>
      <c r="E71" s="219">
        <v>12</v>
      </c>
      <c r="F71" s="107">
        <f t="shared" si="26"/>
        <v>7.5</v>
      </c>
      <c r="G71" s="107">
        <f t="shared" si="26"/>
        <v>84</v>
      </c>
      <c r="H71" s="107">
        <f t="shared" ref="H71" si="39">(H35+H53)/2</f>
        <v>7.5</v>
      </c>
      <c r="I71" s="107">
        <f t="shared" ref="I71:K71" si="40">(I35+I53)/2</f>
        <v>156</v>
      </c>
      <c r="J71" s="107">
        <f t="shared" si="40"/>
        <v>207.5</v>
      </c>
      <c r="K71" s="107">
        <f t="shared" si="40"/>
        <v>49.545000000000002</v>
      </c>
      <c r="L71" s="106">
        <f t="shared" ref="L71:L77" si="41">(((C71*92)/100)*K71)/100</f>
        <v>1.9372095000000003</v>
      </c>
      <c r="M71" s="104">
        <f t="shared" ref="M71:M77" si="42">(L71*M$66)/L$66</f>
        <v>119.99499085931554</v>
      </c>
      <c r="N71" s="219">
        <v>7</v>
      </c>
      <c r="O71" s="107">
        <f t="shared" ref="O71:P71" si="43">(O35+O53)/2</f>
        <v>4.0999999999999996</v>
      </c>
      <c r="P71" s="107">
        <f t="shared" si="43"/>
        <v>659.85</v>
      </c>
      <c r="Q71" s="107">
        <f t="shared" ref="Q71:Q77" si="44">(E71+F71+N71)</f>
        <v>26.5</v>
      </c>
    </row>
    <row r="72" spans="1:17" s="43" customFormat="1" ht="12.75" x14ac:dyDescent="0.2">
      <c r="A72" s="24">
        <v>7</v>
      </c>
      <c r="B72" s="245" t="s">
        <v>176</v>
      </c>
      <c r="C72" s="106">
        <f t="shared" si="24"/>
        <v>3.7749999999999999</v>
      </c>
      <c r="D72" s="104">
        <f t="shared" si="38"/>
        <v>100.39893617021276</v>
      </c>
      <c r="E72" s="219">
        <v>10</v>
      </c>
      <c r="F72" s="107">
        <f t="shared" si="26"/>
        <v>8.5</v>
      </c>
      <c r="G72" s="107">
        <f t="shared" si="26"/>
        <v>91</v>
      </c>
      <c r="H72" s="107">
        <f t="shared" ref="H72" si="45">(H36+H54)/2</f>
        <v>8.5</v>
      </c>
      <c r="I72" s="107">
        <f t="shared" ref="I72:K72" si="46">(I36+I54)/2</f>
        <v>148</v>
      </c>
      <c r="J72" s="107">
        <f t="shared" si="46"/>
        <v>207.5</v>
      </c>
      <c r="K72" s="107">
        <f t="shared" si="46"/>
        <v>48.47</v>
      </c>
      <c r="L72" s="106">
        <f t="shared" si="41"/>
        <v>1.6833631</v>
      </c>
      <c r="M72" s="104">
        <f t="shared" si="42"/>
        <v>104.271189975792</v>
      </c>
      <c r="N72" s="219">
        <v>5</v>
      </c>
      <c r="O72" s="107">
        <f t="shared" ref="O72:P72" si="47">(O36+O54)/2</f>
        <v>4.6500000000000004</v>
      </c>
      <c r="P72" s="107">
        <f t="shared" si="47"/>
        <v>669.55</v>
      </c>
      <c r="Q72" s="107">
        <f t="shared" si="44"/>
        <v>23.5</v>
      </c>
    </row>
    <row r="73" spans="1:17" s="43" customFormat="1" ht="12.75" x14ac:dyDescent="0.2">
      <c r="A73" s="24">
        <v>8</v>
      </c>
      <c r="B73" s="245" t="s">
        <v>177</v>
      </c>
      <c r="C73" s="106">
        <f t="shared" si="24"/>
        <v>3.93</v>
      </c>
      <c r="D73" s="104">
        <f t="shared" si="38"/>
        <v>104.52127659574468</v>
      </c>
      <c r="E73" s="219">
        <v>10</v>
      </c>
      <c r="F73" s="107">
        <f t="shared" si="26"/>
        <v>9</v>
      </c>
      <c r="G73" s="107">
        <f t="shared" si="26"/>
        <v>94</v>
      </c>
      <c r="H73" s="107">
        <f t="shared" ref="H73" si="48">(H37+H55)/2</f>
        <v>9</v>
      </c>
      <c r="I73" s="107">
        <f t="shared" ref="I73:K73" si="49">(I37+I55)/2</f>
        <v>154</v>
      </c>
      <c r="J73" s="107">
        <f t="shared" si="49"/>
        <v>207.5</v>
      </c>
      <c r="K73" s="107">
        <f t="shared" si="49"/>
        <v>49.825000000000003</v>
      </c>
      <c r="L73" s="106">
        <f t="shared" si="41"/>
        <v>1.8014727000000001</v>
      </c>
      <c r="M73" s="104">
        <f t="shared" si="42"/>
        <v>111.58715676843752</v>
      </c>
      <c r="N73" s="219">
        <v>6</v>
      </c>
      <c r="O73" s="107">
        <f t="shared" ref="O73:P73" si="50">(O37+O55)/2</f>
        <v>4.8000000000000007</v>
      </c>
      <c r="P73" s="107">
        <f t="shared" si="50"/>
        <v>672.3</v>
      </c>
      <c r="Q73" s="107">
        <f t="shared" si="44"/>
        <v>25</v>
      </c>
    </row>
    <row r="74" spans="1:17" s="43" customFormat="1" ht="12.75" x14ac:dyDescent="0.2">
      <c r="A74" s="24">
        <v>9</v>
      </c>
      <c r="B74" s="245" t="s">
        <v>375</v>
      </c>
      <c r="C74" s="106">
        <f t="shared" si="24"/>
        <v>3.68</v>
      </c>
      <c r="D74" s="104">
        <f t="shared" si="38"/>
        <v>97.872340425531902</v>
      </c>
      <c r="E74" s="219">
        <v>10</v>
      </c>
      <c r="F74" s="107">
        <f t="shared" si="26"/>
        <v>8</v>
      </c>
      <c r="G74" s="107">
        <f t="shared" si="26"/>
        <v>89.5</v>
      </c>
      <c r="H74" s="107">
        <f t="shared" ref="H74" si="51">(H38+H56)/2</f>
        <v>8</v>
      </c>
      <c r="I74" s="107">
        <f t="shared" ref="I74:K74" si="52">(I38+I56)/2</f>
        <v>160.5</v>
      </c>
      <c r="J74" s="107">
        <f t="shared" si="52"/>
        <v>207.5</v>
      </c>
      <c r="K74" s="107">
        <f t="shared" si="52"/>
        <v>46.6</v>
      </c>
      <c r="L74" s="106">
        <f t="shared" si="41"/>
        <v>1.5776896000000002</v>
      </c>
      <c r="M74" s="104">
        <f t="shared" si="42"/>
        <v>97.72554240046685</v>
      </c>
      <c r="N74" s="219">
        <v>5</v>
      </c>
      <c r="O74" s="107">
        <f t="shared" ref="O74:P74" si="53">(O38+O56)/2</f>
        <v>4.3499999999999996</v>
      </c>
      <c r="P74" s="107">
        <f t="shared" si="53"/>
        <v>691.15</v>
      </c>
      <c r="Q74" s="107">
        <f t="shared" si="44"/>
        <v>23</v>
      </c>
    </row>
    <row r="75" spans="1:17" s="43" customFormat="1" ht="12.75" x14ac:dyDescent="0.2">
      <c r="A75" s="24">
        <v>10</v>
      </c>
      <c r="B75" s="245" t="s">
        <v>376</v>
      </c>
      <c r="C75" s="106">
        <f t="shared" si="24"/>
        <v>3.67</v>
      </c>
      <c r="D75" s="104">
        <f t="shared" si="38"/>
        <v>97.606382978723403</v>
      </c>
      <c r="E75" s="219">
        <v>10</v>
      </c>
      <c r="F75" s="107">
        <f t="shared" si="26"/>
        <v>8</v>
      </c>
      <c r="G75" s="107">
        <f t="shared" si="26"/>
        <v>88</v>
      </c>
      <c r="H75" s="107">
        <f t="shared" ref="H75" si="54">(H39+H57)/2</f>
        <v>8</v>
      </c>
      <c r="I75" s="107">
        <f t="shared" ref="I75:K75" si="55">(I39+I57)/2</f>
        <v>158.5</v>
      </c>
      <c r="J75" s="107">
        <f t="shared" si="55"/>
        <v>207.5</v>
      </c>
      <c r="K75" s="107">
        <f t="shared" si="55"/>
        <v>47.094999999999999</v>
      </c>
      <c r="L75" s="106">
        <f t="shared" si="41"/>
        <v>1.5901155799999998</v>
      </c>
      <c r="M75" s="104">
        <f t="shared" si="42"/>
        <v>98.495234762866474</v>
      </c>
      <c r="N75" s="219">
        <v>5</v>
      </c>
      <c r="O75" s="107">
        <f t="shared" ref="O75:P75" si="56">(O39+O57)/2</f>
        <v>4.3499999999999996</v>
      </c>
      <c r="P75" s="107">
        <f t="shared" si="56"/>
        <v>671.75</v>
      </c>
      <c r="Q75" s="107">
        <f t="shared" si="44"/>
        <v>23</v>
      </c>
    </row>
    <row r="76" spans="1:17" s="43" customFormat="1" ht="12.75" x14ac:dyDescent="0.2">
      <c r="A76" s="24">
        <v>11</v>
      </c>
      <c r="B76" s="245" t="s">
        <v>271</v>
      </c>
      <c r="C76" s="106">
        <f t="shared" si="24"/>
        <v>3.645</v>
      </c>
      <c r="D76" s="104">
        <f t="shared" si="38"/>
        <v>96.941489361702125</v>
      </c>
      <c r="E76" s="219">
        <v>10</v>
      </c>
      <c r="F76" s="107">
        <f t="shared" si="26"/>
        <v>8.5</v>
      </c>
      <c r="G76" s="107">
        <f t="shared" si="26"/>
        <v>88.5</v>
      </c>
      <c r="H76" s="107">
        <f t="shared" ref="H76" si="57">(H40+H58)/2</f>
        <v>8.5</v>
      </c>
      <c r="I76" s="107">
        <f t="shared" ref="I76:K76" si="58">(I40+I58)/2</f>
        <v>159.5</v>
      </c>
      <c r="J76" s="107">
        <f t="shared" si="58"/>
        <v>207.5</v>
      </c>
      <c r="K76" s="107">
        <f t="shared" si="58"/>
        <v>48.195</v>
      </c>
      <c r="L76" s="106">
        <f t="shared" si="41"/>
        <v>1.6161711299999999</v>
      </c>
      <c r="M76" s="104">
        <f t="shared" si="42"/>
        <v>100.1091724831205</v>
      </c>
      <c r="N76" s="219">
        <v>5</v>
      </c>
      <c r="O76" s="107">
        <f t="shared" ref="O76:P76" si="59">(O40+O58)/2</f>
        <v>4.4499999999999993</v>
      </c>
      <c r="P76" s="107">
        <f t="shared" si="59"/>
        <v>673.5</v>
      </c>
      <c r="Q76" s="107">
        <f t="shared" si="44"/>
        <v>23.5</v>
      </c>
    </row>
    <row r="77" spans="1:17" s="43" customFormat="1" ht="12.75" x14ac:dyDescent="0.2">
      <c r="A77" s="24">
        <v>12</v>
      </c>
      <c r="B77" s="245" t="s">
        <v>148</v>
      </c>
      <c r="C77" s="106">
        <f t="shared" si="24"/>
        <v>3.54</v>
      </c>
      <c r="D77" s="104">
        <f t="shared" si="38"/>
        <v>94.148936170212764</v>
      </c>
      <c r="E77" s="219">
        <v>8</v>
      </c>
      <c r="F77" s="107">
        <f t="shared" si="26"/>
        <v>9</v>
      </c>
      <c r="G77" s="107">
        <f t="shared" si="26"/>
        <v>97.5</v>
      </c>
      <c r="H77" s="107">
        <f t="shared" ref="H77" si="60">(H41+H59)/2</f>
        <v>9</v>
      </c>
      <c r="I77" s="107">
        <f t="shared" ref="I77:K77" si="61">(I41+I59)/2</f>
        <v>150</v>
      </c>
      <c r="J77" s="107">
        <f t="shared" si="61"/>
        <v>206</v>
      </c>
      <c r="K77" s="107">
        <f t="shared" si="61"/>
        <v>47.664999999999999</v>
      </c>
      <c r="L77" s="106">
        <f t="shared" si="41"/>
        <v>1.5523537200000002</v>
      </c>
      <c r="M77" s="104">
        <f t="shared" si="42"/>
        <v>96.156182613096036</v>
      </c>
      <c r="N77" s="219">
        <v>5</v>
      </c>
      <c r="O77" s="107">
        <f t="shared" ref="O77:P77" si="62">(O41+O59)/2</f>
        <v>4.4000000000000004</v>
      </c>
      <c r="P77" s="107">
        <f t="shared" si="62"/>
        <v>669.59999999999991</v>
      </c>
      <c r="Q77" s="107">
        <f t="shared" si="44"/>
        <v>22</v>
      </c>
    </row>
    <row r="78" spans="1:17" s="43" customFormat="1" ht="12.75" x14ac:dyDescent="0.2">
      <c r="A78" s="24">
        <v>13</v>
      </c>
      <c r="B78" s="245" t="s">
        <v>377</v>
      </c>
      <c r="C78" s="106">
        <f t="shared" si="24"/>
        <v>3.92</v>
      </c>
      <c r="D78" s="104">
        <f t="shared" si="25"/>
        <v>104.25531914893617</v>
      </c>
      <c r="E78" s="219">
        <v>10</v>
      </c>
      <c r="F78" s="107">
        <f t="shared" si="26"/>
        <v>8</v>
      </c>
      <c r="G78" s="107">
        <f t="shared" si="26"/>
        <v>87.5</v>
      </c>
      <c r="H78" s="107">
        <f t="shared" ref="H78" si="63">(H42+H60)/2</f>
        <v>8</v>
      </c>
      <c r="I78" s="107">
        <f t="shared" ref="I78:K78" si="64">(I42+I60)/2</f>
        <v>165</v>
      </c>
      <c r="J78" s="107">
        <f t="shared" si="64"/>
        <v>207.5</v>
      </c>
      <c r="K78" s="107">
        <f t="shared" si="64"/>
        <v>47.49</v>
      </c>
      <c r="L78" s="106">
        <f t="shared" si="23"/>
        <v>1.7126793599999999</v>
      </c>
      <c r="M78" s="104">
        <f t="shared" si="29"/>
        <v>106.0871032008352</v>
      </c>
      <c r="N78" s="219">
        <v>6</v>
      </c>
      <c r="O78" s="107">
        <f t="shared" ref="O78:P78" si="65">(O42+O60)/2</f>
        <v>4.75</v>
      </c>
      <c r="P78" s="107">
        <f t="shared" si="65"/>
        <v>669.1</v>
      </c>
      <c r="Q78" s="107">
        <f t="shared" si="31"/>
        <v>24</v>
      </c>
    </row>
    <row r="79" spans="1:17" s="43" customFormat="1" ht="12.75" x14ac:dyDescent="0.2">
      <c r="A79" s="24">
        <v>14</v>
      </c>
      <c r="B79" s="245" t="s">
        <v>378</v>
      </c>
      <c r="C79" s="106">
        <f t="shared" si="24"/>
        <v>4.085</v>
      </c>
      <c r="D79" s="104">
        <f t="shared" si="25"/>
        <v>108.64361702127658</v>
      </c>
      <c r="E79" s="219">
        <v>12</v>
      </c>
      <c r="F79" s="107">
        <f t="shared" si="26"/>
        <v>8.5</v>
      </c>
      <c r="G79" s="107">
        <f t="shared" si="26"/>
        <v>94</v>
      </c>
      <c r="H79" s="107">
        <f t="shared" ref="H79" si="66">(H43+H61)/2</f>
        <v>8.5</v>
      </c>
      <c r="I79" s="107">
        <f t="shared" ref="I79:K79" si="67">(I43+I61)/2</f>
        <v>160</v>
      </c>
      <c r="J79" s="107">
        <f t="shared" si="67"/>
        <v>207.5</v>
      </c>
      <c r="K79" s="107">
        <f t="shared" si="67"/>
        <v>47.754999999999995</v>
      </c>
      <c r="L79" s="106">
        <f t="shared" si="23"/>
        <v>1.7947284099999998</v>
      </c>
      <c r="M79" s="104">
        <f t="shared" si="29"/>
        <v>111.16940070390109</v>
      </c>
      <c r="N79" s="219">
        <v>6</v>
      </c>
      <c r="O79" s="107">
        <f t="shared" ref="O79:P79" si="68">(O43+O61)/2</f>
        <v>4</v>
      </c>
      <c r="P79" s="107">
        <f t="shared" si="68"/>
        <v>676.35</v>
      </c>
      <c r="Q79" s="107">
        <f t="shared" si="31"/>
        <v>26.5</v>
      </c>
    </row>
    <row r="80" spans="1:17" s="115" customFormat="1" ht="12.75" x14ac:dyDescent="0.2">
      <c r="A80" s="99">
        <v>15</v>
      </c>
      <c r="B80" s="246" t="s">
        <v>655</v>
      </c>
      <c r="C80" s="106">
        <f t="shared" si="24"/>
        <v>4.07</v>
      </c>
      <c r="D80" s="107">
        <f t="shared" si="25"/>
        <v>108.24468085106382</v>
      </c>
      <c r="E80" s="108">
        <v>12</v>
      </c>
      <c r="F80" s="107">
        <f t="shared" si="26"/>
        <v>7.5</v>
      </c>
      <c r="G80" s="107">
        <f t="shared" si="26"/>
        <v>83.5</v>
      </c>
      <c r="H80" s="107">
        <f t="shared" ref="H80" si="69">(H44+H62)/2</f>
        <v>7.5</v>
      </c>
      <c r="I80" s="107">
        <f t="shared" ref="I80:K80" si="70">(I44+I62)/2</f>
        <v>165</v>
      </c>
      <c r="J80" s="107">
        <f t="shared" si="70"/>
        <v>207.5</v>
      </c>
      <c r="K80" s="107">
        <f t="shared" si="70"/>
        <v>47.78</v>
      </c>
      <c r="L80" s="106">
        <f t="shared" si="23"/>
        <v>1.7890743200000003</v>
      </c>
      <c r="M80" s="107">
        <f t="shared" si="29"/>
        <v>110.81917401036706</v>
      </c>
      <c r="N80" s="108">
        <v>6</v>
      </c>
      <c r="O80" s="107">
        <f t="shared" ref="O80:P80" si="71">(O44+O62)/2</f>
        <v>4</v>
      </c>
      <c r="P80" s="107">
        <f t="shared" si="71"/>
        <v>686.95</v>
      </c>
      <c r="Q80" s="107">
        <f t="shared" si="31"/>
        <v>25.5</v>
      </c>
    </row>
    <row r="81" spans="1:17" s="43" customFormat="1" ht="12.75" x14ac:dyDescent="0.2">
      <c r="A81" s="24">
        <v>16</v>
      </c>
      <c r="B81" s="246" t="s">
        <v>380</v>
      </c>
      <c r="C81" s="106">
        <f t="shared" si="24"/>
        <v>4.0949999999999998</v>
      </c>
      <c r="D81" s="104">
        <f t="shared" ref="D81" si="72">(C81*D$66)/C$66</f>
        <v>108.9095744680851</v>
      </c>
      <c r="E81" s="219">
        <v>12</v>
      </c>
      <c r="F81" s="107">
        <f t="shared" si="26"/>
        <v>8.5</v>
      </c>
      <c r="G81" s="107">
        <f t="shared" si="26"/>
        <v>91</v>
      </c>
      <c r="H81" s="107">
        <f t="shared" ref="H81" si="73">(H45+H63)/2</f>
        <v>8.5</v>
      </c>
      <c r="I81" s="107">
        <f t="shared" ref="I81:K81" si="74">(I45+I63)/2</f>
        <v>145.5</v>
      </c>
      <c r="J81" s="107">
        <f t="shared" si="74"/>
        <v>207.5</v>
      </c>
      <c r="K81" s="107">
        <f t="shared" si="74"/>
        <v>46.05</v>
      </c>
      <c r="L81" s="106">
        <f t="shared" ref="L81" si="75">(((C81*92)/100)*K81)/100</f>
        <v>1.7348876999999996</v>
      </c>
      <c r="M81" s="104">
        <f t="shared" ref="M81" si="76">(L81*M$66)/L$66</f>
        <v>107.46273632430508</v>
      </c>
      <c r="N81" s="219">
        <v>6</v>
      </c>
      <c r="O81" s="107">
        <f t="shared" ref="O81:P81" si="77">(O45+O63)/2</f>
        <v>4.8499999999999996</v>
      </c>
      <c r="P81" s="107">
        <f t="shared" si="77"/>
        <v>677.2</v>
      </c>
      <c r="Q81" s="107">
        <f t="shared" ref="Q81" si="78">(E81+F81+N81)</f>
        <v>26.5</v>
      </c>
    </row>
    <row r="82" spans="1:17" s="43" customFormat="1" ht="12.75" x14ac:dyDescent="0.2">
      <c r="A82" s="197"/>
      <c r="B82" s="198"/>
      <c r="C82" s="182"/>
      <c r="D82" s="196"/>
      <c r="E82" s="187"/>
      <c r="F82" s="183"/>
      <c r="G82" s="183"/>
      <c r="H82" s="183"/>
      <c r="I82" s="183"/>
      <c r="J82" s="183"/>
      <c r="K82" s="186"/>
      <c r="L82" s="182"/>
      <c r="M82" s="196"/>
      <c r="N82" s="187"/>
      <c r="O82" s="186"/>
      <c r="P82" s="186"/>
      <c r="Q82" s="183"/>
    </row>
    <row r="83" spans="1:17" x14ac:dyDescent="0.25">
      <c r="A83" s="199"/>
      <c r="B83" s="200"/>
    </row>
    <row r="84" spans="1:17" x14ac:dyDescent="0.25">
      <c r="B84" s="195"/>
    </row>
    <row r="85" spans="1:17" x14ac:dyDescent="0.25">
      <c r="B85" s="524" t="s">
        <v>62</v>
      </c>
      <c r="C85" s="524"/>
      <c r="D85" s="524"/>
      <c r="E85" s="524"/>
      <c r="F85" s="524"/>
      <c r="G85" s="524"/>
      <c r="H85" s="524"/>
      <c r="I85" s="524"/>
    </row>
    <row r="86" spans="1:17" x14ac:dyDescent="0.25">
      <c r="B86" s="71" t="s">
        <v>327</v>
      </c>
      <c r="C86" s="525" t="s">
        <v>79</v>
      </c>
      <c r="D86" s="526"/>
      <c r="E86" s="525" t="s">
        <v>89</v>
      </c>
      <c r="F86" s="526"/>
      <c r="G86" s="215"/>
      <c r="H86" s="527" t="s">
        <v>63</v>
      </c>
      <c r="I86" s="526"/>
      <c r="J86" s="551"/>
      <c r="K86" s="552"/>
    </row>
    <row r="87" spans="1:17" x14ac:dyDescent="0.25">
      <c r="B87" s="72" t="s">
        <v>64</v>
      </c>
      <c r="C87" s="528"/>
      <c r="D87" s="529"/>
      <c r="E87" s="529"/>
      <c r="F87" s="529"/>
      <c r="G87" s="529"/>
      <c r="H87" s="529"/>
      <c r="I87" s="530"/>
      <c r="J87" s="501"/>
      <c r="K87" s="199"/>
    </row>
    <row r="88" spans="1:17" x14ac:dyDescent="0.25">
      <c r="B88" s="72" t="s">
        <v>95</v>
      </c>
      <c r="C88" s="525"/>
      <c r="D88" s="527"/>
      <c r="E88" s="533" t="s">
        <v>250</v>
      </c>
      <c r="F88" s="533"/>
      <c r="G88" s="215"/>
      <c r="H88" s="533" t="s">
        <v>154</v>
      </c>
      <c r="I88" s="532"/>
      <c r="J88" s="549"/>
      <c r="K88" s="550"/>
    </row>
    <row r="89" spans="1:17" x14ac:dyDescent="0.25">
      <c r="B89" s="72" t="s">
        <v>65</v>
      </c>
      <c r="C89" s="525"/>
      <c r="D89" s="526"/>
      <c r="E89" s="531" t="s">
        <v>251</v>
      </c>
      <c r="F89" s="532"/>
      <c r="G89" s="215"/>
      <c r="H89" s="531">
        <v>4.3</v>
      </c>
      <c r="I89" s="532"/>
      <c r="J89" s="549"/>
      <c r="K89" s="550"/>
    </row>
    <row r="90" spans="1:17" x14ac:dyDescent="0.25">
      <c r="B90" s="72" t="s">
        <v>66</v>
      </c>
      <c r="C90" s="525"/>
      <c r="D90" s="526"/>
      <c r="E90" s="531" t="s">
        <v>252</v>
      </c>
      <c r="F90" s="532"/>
      <c r="G90" s="215"/>
      <c r="H90" s="531">
        <v>6</v>
      </c>
      <c r="I90" s="532"/>
      <c r="J90" s="549"/>
      <c r="K90" s="550"/>
    </row>
    <row r="91" spans="1:17" x14ac:dyDescent="0.25">
      <c r="B91" s="72" t="s">
        <v>67</v>
      </c>
      <c r="C91" s="525"/>
      <c r="D91" s="526"/>
      <c r="E91" s="531" t="s">
        <v>253</v>
      </c>
      <c r="F91" s="532"/>
      <c r="G91" s="215"/>
      <c r="H91" s="542">
        <v>136</v>
      </c>
      <c r="I91" s="543"/>
      <c r="J91" s="553"/>
      <c r="K91" s="554"/>
    </row>
    <row r="92" spans="1:17" x14ac:dyDescent="0.25">
      <c r="B92" s="72" t="s">
        <v>68</v>
      </c>
      <c r="C92" s="525"/>
      <c r="D92" s="526"/>
      <c r="E92" s="531" t="s">
        <v>254</v>
      </c>
      <c r="F92" s="532"/>
      <c r="G92" s="215"/>
      <c r="H92" s="531">
        <v>142</v>
      </c>
      <c r="I92" s="532"/>
      <c r="J92" s="549"/>
      <c r="K92" s="550"/>
    </row>
    <row r="93" spans="1:17" x14ac:dyDescent="0.25">
      <c r="B93" s="72" t="s">
        <v>77</v>
      </c>
      <c r="C93" s="525"/>
      <c r="D93" s="527"/>
      <c r="E93" s="533" t="s">
        <v>384</v>
      </c>
      <c r="F93" s="532"/>
      <c r="G93" s="215"/>
      <c r="H93" s="531" t="s">
        <v>348</v>
      </c>
      <c r="I93" s="532"/>
      <c r="J93" s="549"/>
      <c r="K93" s="550"/>
    </row>
    <row r="94" spans="1:17" x14ac:dyDescent="0.25">
      <c r="B94" s="72" t="s">
        <v>84</v>
      </c>
      <c r="C94" s="533"/>
      <c r="D94" s="532"/>
      <c r="E94" s="533" t="s">
        <v>119</v>
      </c>
      <c r="F94" s="532"/>
      <c r="G94" s="215"/>
      <c r="H94" s="533" t="s">
        <v>119</v>
      </c>
      <c r="I94" s="532"/>
      <c r="J94" s="549"/>
      <c r="K94" s="550"/>
    </row>
    <row r="95" spans="1:17" x14ac:dyDescent="0.25">
      <c r="B95" s="72" t="s">
        <v>69</v>
      </c>
      <c r="C95" s="534" t="s">
        <v>370</v>
      </c>
      <c r="D95" s="534"/>
      <c r="E95" s="535" t="s">
        <v>275</v>
      </c>
      <c r="F95" s="535"/>
      <c r="G95" s="216"/>
      <c r="H95" s="535" t="s">
        <v>349</v>
      </c>
      <c r="I95" s="535"/>
      <c r="J95" s="549"/>
      <c r="K95" s="550"/>
    </row>
    <row r="96" spans="1:17" x14ac:dyDescent="0.25">
      <c r="B96" s="71" t="s">
        <v>86</v>
      </c>
      <c r="C96" s="555" t="s">
        <v>635</v>
      </c>
      <c r="D96" s="556"/>
      <c r="E96" s="536" t="s">
        <v>347</v>
      </c>
      <c r="F96" s="535"/>
      <c r="G96" s="216"/>
      <c r="H96" s="535" t="s">
        <v>350</v>
      </c>
      <c r="I96" s="535"/>
      <c r="J96" s="549"/>
      <c r="K96" s="550"/>
    </row>
    <row r="97" spans="2:11" x14ac:dyDescent="0.25">
      <c r="B97" s="71" t="s">
        <v>87</v>
      </c>
      <c r="C97" s="527"/>
      <c r="D97" s="526"/>
      <c r="E97" s="535" t="s">
        <v>328</v>
      </c>
      <c r="F97" s="535"/>
      <c r="G97" s="216"/>
      <c r="H97" s="535" t="s">
        <v>351</v>
      </c>
      <c r="I97" s="535"/>
      <c r="J97" s="549"/>
      <c r="K97" s="550"/>
    </row>
    <row r="98" spans="2:11" x14ac:dyDescent="0.25">
      <c r="B98" s="71" t="s">
        <v>70</v>
      </c>
      <c r="C98" s="527"/>
      <c r="D98" s="526"/>
      <c r="E98" s="535" t="s">
        <v>385</v>
      </c>
      <c r="F98" s="535"/>
      <c r="G98" s="216"/>
      <c r="H98" s="535" t="s">
        <v>386</v>
      </c>
      <c r="I98" s="535"/>
      <c r="J98" s="549"/>
      <c r="K98" s="550"/>
    </row>
    <row r="99" spans="2:11" x14ac:dyDescent="0.25">
      <c r="B99" s="72" t="s">
        <v>71</v>
      </c>
      <c r="C99" s="537"/>
      <c r="D99" s="537"/>
      <c r="E99" s="537"/>
      <c r="F99" s="537"/>
      <c r="G99" s="537"/>
      <c r="H99" s="537"/>
      <c r="I99" s="537"/>
      <c r="J99" s="501"/>
      <c r="K99" s="199"/>
    </row>
    <row r="100" spans="2:11" x14ac:dyDescent="0.25">
      <c r="B100" s="72" t="s">
        <v>72</v>
      </c>
      <c r="C100" s="239" t="s">
        <v>370</v>
      </c>
      <c r="D100" s="258" t="s">
        <v>221</v>
      </c>
      <c r="E100" s="241" t="s">
        <v>282</v>
      </c>
      <c r="F100" s="244" t="s">
        <v>330</v>
      </c>
      <c r="G100" s="179"/>
      <c r="H100" s="124" t="s">
        <v>259</v>
      </c>
      <c r="I100" s="217" t="s">
        <v>260</v>
      </c>
      <c r="J100" s="502"/>
      <c r="K100" s="487"/>
    </row>
    <row r="101" spans="2:11" x14ac:dyDescent="0.25">
      <c r="B101" s="72" t="s">
        <v>82</v>
      </c>
      <c r="C101" s="239"/>
      <c r="D101" s="221"/>
      <c r="E101" s="241" t="s">
        <v>328</v>
      </c>
      <c r="F101" s="223" t="s">
        <v>256</v>
      </c>
      <c r="G101" s="179"/>
      <c r="H101" s="222" t="s">
        <v>219</v>
      </c>
      <c r="I101" s="221" t="s">
        <v>261</v>
      </c>
      <c r="J101" s="502"/>
      <c r="K101" s="503"/>
    </row>
    <row r="102" spans="2:11" x14ac:dyDescent="0.25">
      <c r="B102" s="72" t="s">
        <v>121</v>
      </c>
      <c r="C102" s="239"/>
      <c r="D102" s="259"/>
      <c r="E102" s="241" t="s">
        <v>331</v>
      </c>
      <c r="F102" s="244" t="s">
        <v>257</v>
      </c>
      <c r="G102" s="179"/>
      <c r="H102" s="124" t="s">
        <v>262</v>
      </c>
      <c r="I102" s="217" t="s">
        <v>263</v>
      </c>
      <c r="J102" s="502"/>
      <c r="K102" s="486"/>
    </row>
    <row r="103" spans="2:11" x14ac:dyDescent="0.25">
      <c r="B103" s="72" t="s">
        <v>82</v>
      </c>
      <c r="C103" s="72"/>
      <c r="D103" s="216"/>
      <c r="E103" s="124"/>
      <c r="F103" s="217"/>
      <c r="G103" s="179"/>
      <c r="H103" s="124" t="s">
        <v>264</v>
      </c>
      <c r="I103" s="217" t="s">
        <v>261</v>
      </c>
      <c r="J103" s="174"/>
      <c r="K103" s="486"/>
    </row>
    <row r="104" spans="2:11" x14ac:dyDescent="0.25">
      <c r="B104" s="72"/>
      <c r="C104" s="72"/>
      <c r="D104" s="216"/>
      <c r="E104" s="124"/>
      <c r="F104" s="217"/>
      <c r="G104" s="179"/>
      <c r="H104" s="124"/>
      <c r="I104" s="217"/>
      <c r="J104" s="174"/>
      <c r="K104" s="486"/>
    </row>
    <row r="105" spans="2:11" x14ac:dyDescent="0.25">
      <c r="B105" s="72" t="s">
        <v>120</v>
      </c>
      <c r="C105" s="72"/>
      <c r="D105" s="216"/>
      <c r="E105" s="117"/>
      <c r="F105" s="179"/>
      <c r="G105" s="179"/>
      <c r="H105" s="124"/>
      <c r="I105" s="124"/>
      <c r="J105" s="174"/>
      <c r="K105" s="504"/>
    </row>
    <row r="106" spans="2:11" x14ac:dyDescent="0.25">
      <c r="B106" s="72"/>
      <c r="C106" s="72"/>
      <c r="D106" s="216"/>
      <c r="E106" s="117"/>
      <c r="F106" s="179"/>
      <c r="G106" s="179"/>
      <c r="H106" s="117"/>
      <c r="I106" s="117"/>
      <c r="J106" s="505"/>
      <c r="K106" s="506"/>
    </row>
    <row r="107" spans="2:11" x14ac:dyDescent="0.25">
      <c r="B107" s="72"/>
      <c r="C107" s="72"/>
      <c r="D107" s="216"/>
      <c r="E107" s="117"/>
      <c r="F107" s="179"/>
      <c r="G107" s="179"/>
      <c r="H107" s="117"/>
      <c r="I107" s="117"/>
      <c r="J107" s="505"/>
      <c r="K107" s="506"/>
    </row>
    <row r="108" spans="2:11" x14ac:dyDescent="0.25">
      <c r="B108" s="72" t="s">
        <v>73</v>
      </c>
      <c r="C108" s="534"/>
      <c r="D108" s="534"/>
      <c r="E108" s="534"/>
      <c r="F108" s="534"/>
      <c r="G108" s="534"/>
      <c r="H108" s="534"/>
      <c r="I108" s="534"/>
      <c r="J108" s="501"/>
      <c r="K108" s="199"/>
    </row>
    <row r="109" spans="2:11" x14ac:dyDescent="0.25">
      <c r="B109" s="72" t="s">
        <v>74</v>
      </c>
      <c r="C109" s="72"/>
      <c r="D109" s="124"/>
      <c r="E109" s="124"/>
      <c r="F109" s="124" t="s">
        <v>272</v>
      </c>
      <c r="G109" s="117"/>
      <c r="H109" s="124" t="s">
        <v>387</v>
      </c>
      <c r="I109" s="124" t="s">
        <v>99</v>
      </c>
      <c r="J109" s="174"/>
      <c r="K109" s="504"/>
    </row>
    <row r="110" spans="2:11" x14ac:dyDescent="0.25">
      <c r="B110" s="74"/>
      <c r="C110" s="72"/>
      <c r="D110" s="72"/>
      <c r="E110" s="117"/>
      <c r="F110" s="72" t="s">
        <v>98</v>
      </c>
      <c r="G110" s="117"/>
      <c r="H110" s="124"/>
      <c r="I110" s="124" t="s">
        <v>100</v>
      </c>
      <c r="J110" s="174"/>
      <c r="K110" s="504"/>
    </row>
    <row r="111" spans="2:11" x14ac:dyDescent="0.25">
      <c r="B111" s="72" t="s">
        <v>101</v>
      </c>
      <c r="C111" s="72"/>
      <c r="D111" s="124"/>
      <c r="E111" s="241" t="s">
        <v>333</v>
      </c>
      <c r="F111" s="241" t="s">
        <v>334</v>
      </c>
      <c r="G111" s="117"/>
      <c r="H111" s="124" t="s">
        <v>355</v>
      </c>
      <c r="I111" s="124" t="s">
        <v>266</v>
      </c>
      <c r="J111" s="174"/>
      <c r="K111" s="504"/>
    </row>
    <row r="112" spans="2:11" x14ac:dyDescent="0.25">
      <c r="B112" s="72"/>
      <c r="C112" s="72"/>
      <c r="D112" s="72"/>
      <c r="E112" s="241" t="s">
        <v>335</v>
      </c>
      <c r="F112" s="241" t="s">
        <v>334</v>
      </c>
      <c r="G112" s="117"/>
      <c r="H112" s="124"/>
      <c r="I112" s="124"/>
      <c r="J112" s="174"/>
      <c r="K112" s="504"/>
    </row>
    <row r="113" spans="2:12" x14ac:dyDescent="0.25">
      <c r="B113" s="72"/>
      <c r="C113" s="72"/>
      <c r="D113" s="72"/>
      <c r="E113" s="241"/>
      <c r="F113" s="241"/>
      <c r="G113" s="117"/>
      <c r="H113" s="117"/>
      <c r="I113" s="117"/>
      <c r="J113" s="505"/>
      <c r="K113" s="506"/>
    </row>
    <row r="114" spans="2:12" x14ac:dyDescent="0.25">
      <c r="B114" s="72" t="s">
        <v>75</v>
      </c>
      <c r="C114" s="72"/>
      <c r="D114" s="72"/>
      <c r="E114" s="241" t="s">
        <v>333</v>
      </c>
      <c r="F114" s="241" t="s">
        <v>182</v>
      </c>
      <c r="G114" s="117"/>
      <c r="H114" s="241" t="s">
        <v>281</v>
      </c>
      <c r="I114" s="241" t="s">
        <v>357</v>
      </c>
      <c r="J114" s="507"/>
      <c r="K114" s="504"/>
    </row>
    <row r="115" spans="2:12" x14ac:dyDescent="0.25">
      <c r="B115" s="72"/>
      <c r="C115" s="72"/>
      <c r="D115" s="72"/>
      <c r="E115" s="241" t="s">
        <v>335</v>
      </c>
      <c r="F115" s="241" t="s">
        <v>337</v>
      </c>
      <c r="G115" s="117"/>
      <c r="H115" s="241" t="s">
        <v>340</v>
      </c>
      <c r="I115" s="241" t="s">
        <v>357</v>
      </c>
      <c r="J115" s="174"/>
      <c r="K115" s="504"/>
    </row>
    <row r="116" spans="2:12" x14ac:dyDescent="0.25">
      <c r="B116" s="72"/>
      <c r="C116" s="72"/>
      <c r="D116" s="72"/>
      <c r="E116" s="241" t="s">
        <v>338</v>
      </c>
      <c r="F116" s="241" t="s">
        <v>337</v>
      </c>
      <c r="G116" s="117"/>
      <c r="H116" s="124"/>
      <c r="I116" s="124"/>
      <c r="J116" s="174"/>
      <c r="K116" s="504"/>
    </row>
    <row r="117" spans="2:12" x14ac:dyDescent="0.25">
      <c r="B117" s="72"/>
      <c r="C117" s="72"/>
      <c r="D117" s="72"/>
      <c r="E117" s="241" t="s">
        <v>339</v>
      </c>
      <c r="F117" s="241" t="s">
        <v>97</v>
      </c>
      <c r="G117" s="117"/>
      <c r="H117" s="117"/>
      <c r="I117" s="117"/>
      <c r="J117" s="505"/>
      <c r="K117" s="506"/>
    </row>
    <row r="118" spans="2:12" x14ac:dyDescent="0.25">
      <c r="B118" s="72" t="s">
        <v>78</v>
      </c>
      <c r="C118" s="72"/>
      <c r="D118" s="72"/>
      <c r="E118" s="241" t="s">
        <v>336</v>
      </c>
      <c r="F118" s="241" t="s">
        <v>175</v>
      </c>
      <c r="G118" s="117"/>
      <c r="H118" s="117"/>
      <c r="I118" s="117"/>
      <c r="J118" s="174"/>
      <c r="K118" s="504"/>
    </row>
    <row r="119" spans="2:12" x14ac:dyDescent="0.25">
      <c r="B119" s="72"/>
      <c r="C119" s="72"/>
      <c r="D119" s="72"/>
      <c r="E119" s="235"/>
      <c r="F119" s="235"/>
      <c r="G119" s="117"/>
      <c r="H119" s="117"/>
      <c r="I119" s="117"/>
      <c r="J119" s="505"/>
      <c r="K119" s="506"/>
    </row>
    <row r="120" spans="2:12" ht="15.75" thickBot="1" x14ac:dyDescent="0.3">
      <c r="B120" s="72"/>
      <c r="C120" s="72"/>
      <c r="D120" s="72"/>
      <c r="E120" s="241"/>
      <c r="F120" s="241"/>
      <c r="G120" s="117"/>
      <c r="H120" s="117"/>
      <c r="I120" s="117"/>
      <c r="J120" s="505"/>
      <c r="K120" s="506"/>
    </row>
    <row r="121" spans="2:12" x14ac:dyDescent="0.25">
      <c r="B121" s="72" t="s">
        <v>88</v>
      </c>
      <c r="C121" s="72"/>
      <c r="D121" s="72"/>
      <c r="E121" s="241" t="s">
        <v>333</v>
      </c>
      <c r="F121" s="239" t="s">
        <v>341</v>
      </c>
      <c r="G121" s="117"/>
      <c r="H121" s="241" t="s">
        <v>355</v>
      </c>
      <c r="I121" s="239" t="s">
        <v>356</v>
      </c>
      <c r="J121" s="174"/>
      <c r="K121" s="76"/>
      <c r="L121" s="497"/>
    </row>
    <row r="122" spans="2:12" ht="15.75" thickBot="1" x14ac:dyDescent="0.3">
      <c r="B122" s="72"/>
      <c r="C122" s="72"/>
      <c r="D122" s="72"/>
      <c r="E122" s="235"/>
      <c r="F122" s="239" t="s">
        <v>342</v>
      </c>
      <c r="G122" s="117"/>
      <c r="H122" s="241" t="s">
        <v>362</v>
      </c>
      <c r="I122" s="241" t="s">
        <v>363</v>
      </c>
      <c r="J122" s="501"/>
      <c r="K122" s="76"/>
      <c r="L122" s="498"/>
    </row>
    <row r="123" spans="2:12" x14ac:dyDescent="0.25">
      <c r="B123" s="74"/>
      <c r="C123" s="72"/>
      <c r="D123" s="72"/>
      <c r="E123" s="241" t="s">
        <v>340</v>
      </c>
      <c r="F123" s="239" t="s">
        <v>341</v>
      </c>
      <c r="G123" s="117"/>
      <c r="H123" s="241"/>
      <c r="I123" s="241" t="s">
        <v>153</v>
      </c>
      <c r="J123" s="174"/>
      <c r="K123" s="76"/>
      <c r="L123" s="497"/>
    </row>
    <row r="124" spans="2:12" x14ac:dyDescent="0.25">
      <c r="B124" s="204"/>
      <c r="C124" s="204"/>
      <c r="D124" s="72"/>
      <c r="E124" s="241"/>
      <c r="F124" s="239" t="s">
        <v>267</v>
      </c>
      <c r="G124" s="204"/>
      <c r="H124" s="204"/>
      <c r="I124" s="204" t="s">
        <v>364</v>
      </c>
      <c r="J124" s="174"/>
      <c r="K124" s="76"/>
      <c r="L124" s="499"/>
    </row>
    <row r="125" spans="2:12" ht="15.75" x14ac:dyDescent="0.25">
      <c r="B125" s="204"/>
      <c r="C125" s="204"/>
      <c r="D125" s="72"/>
      <c r="E125" s="242" t="s">
        <v>335</v>
      </c>
      <c r="F125" s="133" t="s">
        <v>343</v>
      </c>
      <c r="G125" s="204"/>
      <c r="H125" s="204"/>
      <c r="I125" s="204"/>
      <c r="J125" s="501"/>
      <c r="K125" s="508"/>
      <c r="L125" s="500"/>
    </row>
    <row r="126" spans="2:12" x14ac:dyDescent="0.25">
      <c r="B126" s="204"/>
      <c r="C126" s="204"/>
      <c r="D126" s="72"/>
      <c r="E126" s="131"/>
      <c r="F126" s="239" t="s">
        <v>258</v>
      </c>
      <c r="G126" s="204"/>
      <c r="H126" s="204"/>
      <c r="I126" s="204"/>
      <c r="J126" s="501"/>
      <c r="K126" s="199"/>
    </row>
    <row r="127" spans="2:12" x14ac:dyDescent="0.25">
      <c r="B127" s="204"/>
      <c r="C127" s="204"/>
      <c r="D127" s="204"/>
      <c r="E127" s="242" t="s">
        <v>344</v>
      </c>
      <c r="F127" s="242" t="s">
        <v>345</v>
      </c>
      <c r="G127" s="204"/>
      <c r="H127" s="204"/>
      <c r="I127" s="204"/>
      <c r="J127" s="501"/>
      <c r="K127" s="199"/>
    </row>
    <row r="128" spans="2:12" x14ac:dyDescent="0.25">
      <c r="D128" s="72"/>
    </row>
  </sheetData>
  <protectedRanges>
    <protectedRange sqref="B12:B27 B31:B45 B49:B63 B67:B81" name="Range3_7"/>
    <protectedRange sqref="B82" name="Range3_8"/>
  </protectedRanges>
  <mergeCells count="57">
    <mergeCell ref="C99:I99"/>
    <mergeCell ref="C108:I108"/>
    <mergeCell ref="C97:D97"/>
    <mergeCell ref="E97:F97"/>
    <mergeCell ref="H97:I97"/>
    <mergeCell ref="J97:K97"/>
    <mergeCell ref="C98:D98"/>
    <mergeCell ref="E98:F98"/>
    <mergeCell ref="H98:I98"/>
    <mergeCell ref="J98:K98"/>
    <mergeCell ref="C95:D95"/>
    <mergeCell ref="E95:F95"/>
    <mergeCell ref="H95:I95"/>
    <mergeCell ref="J95:K95"/>
    <mergeCell ref="C96:D96"/>
    <mergeCell ref="E96:F96"/>
    <mergeCell ref="H96:I96"/>
    <mergeCell ref="J96:K96"/>
    <mergeCell ref="C93:D93"/>
    <mergeCell ref="E93:F93"/>
    <mergeCell ref="H93:I93"/>
    <mergeCell ref="J93:K93"/>
    <mergeCell ref="C94:D94"/>
    <mergeCell ref="E94:F94"/>
    <mergeCell ref="H94:I94"/>
    <mergeCell ref="J94:K94"/>
    <mergeCell ref="C91:D91"/>
    <mergeCell ref="E91:F91"/>
    <mergeCell ref="H91:I91"/>
    <mergeCell ref="J91:K91"/>
    <mergeCell ref="C92:D92"/>
    <mergeCell ref="E92:F92"/>
    <mergeCell ref="H92:I92"/>
    <mergeCell ref="J92:K92"/>
    <mergeCell ref="C89:D89"/>
    <mergeCell ref="E89:F89"/>
    <mergeCell ref="H89:I89"/>
    <mergeCell ref="J89:K89"/>
    <mergeCell ref="C90:D90"/>
    <mergeCell ref="E90:F90"/>
    <mergeCell ref="H90:I90"/>
    <mergeCell ref="J90:K90"/>
    <mergeCell ref="C87:I87"/>
    <mergeCell ref="C88:D88"/>
    <mergeCell ref="E88:F88"/>
    <mergeCell ref="H88:I88"/>
    <mergeCell ref="J88:K88"/>
    <mergeCell ref="B85:I85"/>
    <mergeCell ref="C86:D86"/>
    <mergeCell ref="E86:F86"/>
    <mergeCell ref="H86:I86"/>
    <mergeCell ref="J86:K86"/>
    <mergeCell ref="A7:A8"/>
    <mergeCell ref="B7:B8"/>
    <mergeCell ref="C7:E7"/>
    <mergeCell ref="L7:N7"/>
    <mergeCell ref="Q7:Q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76"/>
  <sheetViews>
    <sheetView workbookViewId="0">
      <selection activeCell="E43" sqref="E43:F43"/>
    </sheetView>
  </sheetViews>
  <sheetFormatPr defaultRowHeight="15" x14ac:dyDescent="0.25"/>
  <cols>
    <col min="1" max="1" width="3.42578125" customWidth="1"/>
    <col min="2" max="2" width="25.5703125" customWidth="1"/>
    <col min="3" max="3" width="12" customWidth="1"/>
    <col min="4" max="4" width="25.7109375" customWidth="1"/>
    <col min="5" max="5" width="12.28515625" customWidth="1"/>
    <col min="6" max="6" width="29" customWidth="1"/>
    <col min="7" max="7" width="11.85546875" customWidth="1"/>
    <col min="8" max="8" width="23.28515625" customWidth="1"/>
    <col min="19" max="20" width="8.85546875" style="47"/>
  </cols>
  <sheetData>
    <row r="2" spans="1:24" x14ac:dyDescent="0.25">
      <c r="B2" s="40" t="s">
        <v>438</v>
      </c>
    </row>
    <row r="3" spans="1:24" x14ac:dyDescent="0.25">
      <c r="B3" s="39" t="s">
        <v>439</v>
      </c>
    </row>
    <row r="4" spans="1:24" s="28" customFormat="1" x14ac:dyDescent="0.25">
      <c r="B4" s="39"/>
      <c r="S4" s="47"/>
      <c r="T4" s="47"/>
    </row>
    <row r="5" spans="1:24" ht="15.75" x14ac:dyDescent="0.25">
      <c r="A5" s="38" t="s">
        <v>47</v>
      </c>
    </row>
    <row r="7" spans="1:24" ht="75.599999999999994" customHeight="1" x14ac:dyDescent="0.25">
      <c r="A7" s="523" t="s">
        <v>0</v>
      </c>
      <c r="B7" s="523" t="s">
        <v>1</v>
      </c>
      <c r="C7" s="523" t="s">
        <v>24</v>
      </c>
      <c r="D7" s="523"/>
      <c r="E7" s="523"/>
      <c r="F7" s="36" t="s">
        <v>4</v>
      </c>
      <c r="G7" s="36" t="s">
        <v>5</v>
      </c>
      <c r="H7" s="36" t="s">
        <v>44</v>
      </c>
      <c r="I7" s="523" t="s">
        <v>7</v>
      </c>
      <c r="J7" s="523"/>
      <c r="K7" s="523" t="s">
        <v>8</v>
      </c>
      <c r="L7" s="523"/>
      <c r="M7" s="523" t="s">
        <v>9</v>
      </c>
      <c r="N7" s="523"/>
      <c r="O7" s="523" t="s">
        <v>34</v>
      </c>
      <c r="P7" s="523"/>
      <c r="Q7" s="42" t="s">
        <v>45</v>
      </c>
      <c r="R7" s="42" t="s">
        <v>10</v>
      </c>
      <c r="S7" s="84" t="s">
        <v>106</v>
      </c>
      <c r="T7" s="84" t="s">
        <v>70</v>
      </c>
      <c r="U7" s="523" t="s">
        <v>11</v>
      </c>
      <c r="V7" s="523"/>
      <c r="W7" s="547" t="s">
        <v>12</v>
      </c>
    </row>
    <row r="8" spans="1:24" ht="25.5" x14ac:dyDescent="0.25">
      <c r="A8" s="523"/>
      <c r="B8" s="523"/>
      <c r="C8" s="36" t="s">
        <v>13</v>
      </c>
      <c r="D8" s="36" t="s">
        <v>14</v>
      </c>
      <c r="E8" s="36" t="s">
        <v>15</v>
      </c>
      <c r="F8" s="36" t="s">
        <v>15</v>
      </c>
      <c r="G8" s="36" t="s">
        <v>17</v>
      </c>
      <c r="H8" s="36" t="s">
        <v>18</v>
      </c>
      <c r="I8" s="36" t="s">
        <v>19</v>
      </c>
      <c r="J8" s="36" t="s">
        <v>15</v>
      </c>
      <c r="K8" s="36" t="s">
        <v>20</v>
      </c>
      <c r="L8" s="37" t="s">
        <v>15</v>
      </c>
      <c r="M8" s="37" t="s">
        <v>21</v>
      </c>
      <c r="N8" s="37" t="s">
        <v>15</v>
      </c>
      <c r="O8" s="36" t="s">
        <v>20</v>
      </c>
      <c r="P8" s="36" t="s">
        <v>15</v>
      </c>
      <c r="Q8" s="36" t="s">
        <v>36</v>
      </c>
      <c r="R8" s="36" t="s">
        <v>46</v>
      </c>
      <c r="S8" s="84" t="s">
        <v>132</v>
      </c>
      <c r="T8" s="84" t="s">
        <v>135</v>
      </c>
      <c r="U8" s="36" t="s">
        <v>20</v>
      </c>
      <c r="V8" s="36" t="s">
        <v>15</v>
      </c>
      <c r="W8" s="547"/>
    </row>
    <row r="10" spans="1:24" s="43" customFormat="1" ht="12.75" x14ac:dyDescent="0.2">
      <c r="A10" s="67" t="s">
        <v>23</v>
      </c>
    </row>
    <row r="11" spans="1:24" s="43" customFormat="1" ht="12.75" x14ac:dyDescent="0.2">
      <c r="A11" s="143">
        <v>1</v>
      </c>
      <c r="B11" s="143" t="s">
        <v>50</v>
      </c>
      <c r="C11" s="138">
        <v>3.8</v>
      </c>
      <c r="D11" s="140">
        <v>100</v>
      </c>
      <c r="E11" s="136">
        <v>10</v>
      </c>
      <c r="F11" s="136">
        <v>9</v>
      </c>
      <c r="G11" s="136">
        <v>48</v>
      </c>
      <c r="H11" s="136">
        <v>88</v>
      </c>
      <c r="I11" s="232">
        <v>764.2</v>
      </c>
      <c r="J11" s="136">
        <v>6</v>
      </c>
      <c r="K11" s="231">
        <v>17.7</v>
      </c>
      <c r="L11" s="136">
        <v>9</v>
      </c>
      <c r="M11" s="139">
        <v>39.299999999999997</v>
      </c>
      <c r="N11" s="136">
        <v>6</v>
      </c>
      <c r="O11" s="139">
        <v>40.200000000000003</v>
      </c>
      <c r="P11" s="136">
        <v>9</v>
      </c>
      <c r="Q11" s="231">
        <v>71.06</v>
      </c>
      <c r="R11" s="136">
        <v>130</v>
      </c>
      <c r="S11" s="136" t="s">
        <v>440</v>
      </c>
      <c r="T11" s="136" t="s">
        <v>178</v>
      </c>
      <c r="U11" s="231">
        <v>62.51</v>
      </c>
      <c r="V11" s="136">
        <v>1</v>
      </c>
      <c r="W11" s="137">
        <f>SUM(E11+J11+L11+N11+P11+V11)</f>
        <v>41</v>
      </c>
      <c r="X11" s="44"/>
    </row>
    <row r="12" spans="1:24" s="43" customFormat="1" ht="12.75" x14ac:dyDescent="0.2">
      <c r="A12" s="143">
        <v>2</v>
      </c>
      <c r="B12" s="143" t="s">
        <v>144</v>
      </c>
      <c r="C12" s="138">
        <v>4.1500000000000004</v>
      </c>
      <c r="D12" s="140">
        <v>100</v>
      </c>
      <c r="E12" s="136">
        <v>10</v>
      </c>
      <c r="F12" s="136">
        <v>9</v>
      </c>
      <c r="G12" s="136">
        <v>51</v>
      </c>
      <c r="H12" s="136">
        <v>88</v>
      </c>
      <c r="I12" s="232">
        <v>774.6</v>
      </c>
      <c r="J12" s="136">
        <v>7</v>
      </c>
      <c r="K12" s="231">
        <v>17.45</v>
      </c>
      <c r="L12" s="136">
        <v>9</v>
      </c>
      <c r="M12" s="139">
        <v>40.299999999999997</v>
      </c>
      <c r="N12" s="136">
        <v>6</v>
      </c>
      <c r="O12" s="139">
        <v>39.83</v>
      </c>
      <c r="P12" s="136">
        <v>9</v>
      </c>
      <c r="Q12" s="231">
        <v>70.680000000000007</v>
      </c>
      <c r="R12" s="136">
        <v>213</v>
      </c>
      <c r="S12" s="136" t="s">
        <v>440</v>
      </c>
      <c r="T12" s="136" t="s">
        <v>178</v>
      </c>
      <c r="U12" s="231">
        <v>60.94</v>
      </c>
      <c r="V12" s="136">
        <v>1</v>
      </c>
      <c r="W12" s="137">
        <f t="shared" ref="W12:W15" si="0">SUM(E12+J12+L12+N12+P12+V12)</f>
        <v>42</v>
      </c>
    </row>
    <row r="13" spans="1:24" s="43" customFormat="1" ht="12.75" x14ac:dyDescent="0.2">
      <c r="A13" s="158"/>
      <c r="B13" s="158" t="s">
        <v>136</v>
      </c>
      <c r="C13" s="160">
        <f>SUM(C11:C12)/2</f>
        <v>3.9750000000000001</v>
      </c>
      <c r="D13" s="162">
        <v>100</v>
      </c>
      <c r="E13" s="161">
        <v>10</v>
      </c>
      <c r="F13" s="162">
        <f>SUM(F11:F12)/2</f>
        <v>9</v>
      </c>
      <c r="G13" s="162">
        <f>SUM(G11:G12)/2</f>
        <v>49.5</v>
      </c>
      <c r="H13" s="162">
        <f>SUM(H11:H12)/2</f>
        <v>88</v>
      </c>
      <c r="I13" s="162">
        <f>SUM(I11:I12)/2</f>
        <v>769.40000000000009</v>
      </c>
      <c r="J13" s="161">
        <v>6</v>
      </c>
      <c r="K13" s="163">
        <f>SUM(K11:K12)/2</f>
        <v>17.574999999999999</v>
      </c>
      <c r="L13" s="161">
        <v>9</v>
      </c>
      <c r="M13" s="163">
        <f>SUM(M11:M12)/2</f>
        <v>39.799999999999997</v>
      </c>
      <c r="N13" s="161">
        <v>6</v>
      </c>
      <c r="O13" s="163">
        <f>SUM(O11:O12)/2</f>
        <v>40.015000000000001</v>
      </c>
      <c r="P13" s="161">
        <v>9</v>
      </c>
      <c r="Q13" s="163">
        <f>SUM(Q11:Q12)/2</f>
        <v>70.87</v>
      </c>
      <c r="R13" s="162">
        <f>SUM(R11:R12)/2</f>
        <v>171.5</v>
      </c>
      <c r="S13" s="161"/>
      <c r="T13" s="161"/>
      <c r="U13" s="163">
        <f>SUM(U11:U12)/2</f>
        <v>61.724999999999994</v>
      </c>
      <c r="V13" s="161">
        <v>1</v>
      </c>
      <c r="W13" s="168">
        <f t="shared" si="0"/>
        <v>41</v>
      </c>
    </row>
    <row r="14" spans="1:24" s="43" customFormat="1" ht="12.75" x14ac:dyDescent="0.2">
      <c r="A14" s="99">
        <v>3</v>
      </c>
      <c r="B14" s="99" t="s">
        <v>273</v>
      </c>
      <c r="C14" s="106">
        <v>4.21</v>
      </c>
      <c r="D14" s="107">
        <f>C14*100/AVERAGE($C$11:$C$12)</f>
        <v>105.91194968553459</v>
      </c>
      <c r="E14" s="11">
        <v>12</v>
      </c>
      <c r="F14" s="11">
        <v>9</v>
      </c>
      <c r="G14" s="11">
        <v>46</v>
      </c>
      <c r="H14" s="206">
        <v>88</v>
      </c>
      <c r="I14" s="104">
        <v>764.4</v>
      </c>
      <c r="J14" s="11">
        <v>6</v>
      </c>
      <c r="K14" s="105">
        <v>17.25</v>
      </c>
      <c r="L14" s="11">
        <v>9</v>
      </c>
      <c r="M14" s="105">
        <v>32.9</v>
      </c>
      <c r="N14" s="11">
        <v>4</v>
      </c>
      <c r="O14" s="105">
        <v>37.590000000000003</v>
      </c>
      <c r="P14" s="11">
        <v>9</v>
      </c>
      <c r="Q14" s="105">
        <v>69.239999999999995</v>
      </c>
      <c r="R14" s="108">
        <v>184</v>
      </c>
      <c r="S14" s="85" t="s">
        <v>440</v>
      </c>
      <c r="T14" s="108" t="s">
        <v>178</v>
      </c>
      <c r="U14" s="105">
        <v>62.62</v>
      </c>
      <c r="V14" s="11">
        <v>1</v>
      </c>
      <c r="W14" s="86">
        <f t="shared" si="0"/>
        <v>41</v>
      </c>
    </row>
    <row r="15" spans="1:24" s="43" customFormat="1" ht="12.75" x14ac:dyDescent="0.2">
      <c r="A15" s="99">
        <v>4</v>
      </c>
      <c r="B15" s="99" t="s">
        <v>274</v>
      </c>
      <c r="C15" s="106">
        <v>3.78</v>
      </c>
      <c r="D15" s="107">
        <f>C15*100/AVERAGE($C$11:$C$12)</f>
        <v>95.094339622641513</v>
      </c>
      <c r="E15" s="11">
        <v>8</v>
      </c>
      <c r="F15" s="11">
        <v>9</v>
      </c>
      <c r="G15" s="11">
        <v>44</v>
      </c>
      <c r="H15" s="206">
        <v>88</v>
      </c>
      <c r="I15" s="104">
        <v>743.7</v>
      </c>
      <c r="J15" s="11">
        <v>5</v>
      </c>
      <c r="K15" s="105">
        <v>18.98</v>
      </c>
      <c r="L15" s="11">
        <v>9</v>
      </c>
      <c r="M15" s="105">
        <v>34.6</v>
      </c>
      <c r="N15" s="11">
        <v>5</v>
      </c>
      <c r="O15" s="105">
        <v>41.53</v>
      </c>
      <c r="P15" s="11">
        <v>9</v>
      </c>
      <c r="Q15" s="105">
        <v>72.86</v>
      </c>
      <c r="R15" s="108">
        <v>111</v>
      </c>
      <c r="S15" s="85" t="s">
        <v>440</v>
      </c>
      <c r="T15" s="108" t="s">
        <v>178</v>
      </c>
      <c r="U15" s="105">
        <v>59.35</v>
      </c>
      <c r="V15" s="11">
        <v>1</v>
      </c>
      <c r="W15" s="86">
        <f t="shared" si="0"/>
        <v>37</v>
      </c>
    </row>
    <row r="16" spans="1:24" x14ac:dyDescent="0.25">
      <c r="B16" s="173"/>
      <c r="I16" s="29"/>
      <c r="R16" s="114"/>
    </row>
    <row r="17" spans="1:24" s="43" customFormat="1" ht="12.75" x14ac:dyDescent="0.2">
      <c r="A17" s="67" t="s">
        <v>131</v>
      </c>
      <c r="I17" s="44"/>
      <c r="R17" s="115"/>
    </row>
    <row r="18" spans="1:24" s="43" customFormat="1" ht="12.75" x14ac:dyDescent="0.2">
      <c r="A18" s="143">
        <v>1</v>
      </c>
      <c r="B18" s="143" t="s">
        <v>50</v>
      </c>
      <c r="C18" s="138">
        <v>4.78</v>
      </c>
      <c r="D18" s="140">
        <v>100</v>
      </c>
      <c r="E18" s="136">
        <v>10</v>
      </c>
      <c r="F18" s="136">
        <v>9</v>
      </c>
      <c r="G18" s="136">
        <v>67</v>
      </c>
      <c r="H18" s="136">
        <v>90</v>
      </c>
      <c r="I18" s="232">
        <v>773.3</v>
      </c>
      <c r="J18" s="136">
        <v>7</v>
      </c>
      <c r="K18" s="231">
        <v>16.28</v>
      </c>
      <c r="L18" s="136">
        <v>9</v>
      </c>
      <c r="M18" s="139">
        <v>38</v>
      </c>
      <c r="N18" s="136">
        <v>6</v>
      </c>
      <c r="O18" s="231">
        <v>35.78</v>
      </c>
      <c r="P18" s="136">
        <v>9</v>
      </c>
      <c r="Q18" s="231">
        <v>66.069999999999993</v>
      </c>
      <c r="R18" s="228">
        <v>182</v>
      </c>
      <c r="S18" s="136" t="s">
        <v>166</v>
      </c>
      <c r="T18" s="136" t="s">
        <v>167</v>
      </c>
      <c r="U18" s="231">
        <v>64.16</v>
      </c>
      <c r="V18" s="136">
        <v>1</v>
      </c>
      <c r="W18" s="137">
        <f>SUM(E18+J18+L18+N18+P18+V18)</f>
        <v>42</v>
      </c>
      <c r="X18" s="44"/>
    </row>
    <row r="19" spans="1:24" s="43" customFormat="1" ht="12.75" x14ac:dyDescent="0.2">
      <c r="A19" s="143">
        <v>2</v>
      </c>
      <c r="B19" s="143" t="s">
        <v>144</v>
      </c>
      <c r="C19" s="138">
        <v>4.6500000000000004</v>
      </c>
      <c r="D19" s="140">
        <v>100</v>
      </c>
      <c r="E19" s="136">
        <v>10</v>
      </c>
      <c r="F19" s="136">
        <v>9</v>
      </c>
      <c r="G19" s="136">
        <v>64</v>
      </c>
      <c r="H19" s="136">
        <v>90</v>
      </c>
      <c r="I19" s="232">
        <v>769.8</v>
      </c>
      <c r="J19" s="136">
        <v>6</v>
      </c>
      <c r="K19" s="231">
        <v>16.88</v>
      </c>
      <c r="L19" s="136">
        <v>9</v>
      </c>
      <c r="M19" s="139">
        <v>43.2</v>
      </c>
      <c r="N19" s="136">
        <v>7</v>
      </c>
      <c r="O19" s="231">
        <v>37.229999999999997</v>
      </c>
      <c r="P19" s="136">
        <v>9</v>
      </c>
      <c r="Q19" s="231">
        <v>68.959999999999994</v>
      </c>
      <c r="R19" s="228">
        <v>292</v>
      </c>
      <c r="S19" s="136" t="s">
        <v>166</v>
      </c>
      <c r="T19" s="136" t="s">
        <v>167</v>
      </c>
      <c r="U19" s="231">
        <v>61.64</v>
      </c>
      <c r="V19" s="136">
        <v>1</v>
      </c>
      <c r="W19" s="137">
        <f t="shared" ref="W19:W22" si="1">SUM(E19+J19+L19+N19+P19+V19)</f>
        <v>42</v>
      </c>
    </row>
    <row r="20" spans="1:24" s="43" customFormat="1" ht="12.75" x14ac:dyDescent="0.2">
      <c r="A20" s="158"/>
      <c r="B20" s="158" t="s">
        <v>136</v>
      </c>
      <c r="C20" s="160">
        <f>SUM(C18:C19)/2</f>
        <v>4.7149999999999999</v>
      </c>
      <c r="D20" s="162">
        <v>100</v>
      </c>
      <c r="E20" s="161">
        <v>10</v>
      </c>
      <c r="F20" s="162">
        <f>SUM(F18:F19)/2</f>
        <v>9</v>
      </c>
      <c r="G20" s="162">
        <f>SUM(G18:G19)/2</f>
        <v>65.5</v>
      </c>
      <c r="H20" s="162">
        <f>SUM(H18:H19)/2</f>
        <v>90</v>
      </c>
      <c r="I20" s="162">
        <f>SUM(I18:I19)/2</f>
        <v>771.55</v>
      </c>
      <c r="J20" s="161">
        <v>7</v>
      </c>
      <c r="K20" s="163">
        <f>SUM(K18:K19)/2</f>
        <v>16.579999999999998</v>
      </c>
      <c r="L20" s="162">
        <v>9</v>
      </c>
      <c r="M20" s="163">
        <f>SUM(M18:M19)/2</f>
        <v>40.6</v>
      </c>
      <c r="N20" s="162">
        <v>6</v>
      </c>
      <c r="O20" s="163">
        <f>SUM(O18:O19)/2</f>
        <v>36.504999999999995</v>
      </c>
      <c r="P20" s="162">
        <v>9</v>
      </c>
      <c r="Q20" s="163">
        <f>SUM(Q18:Q19)/2</f>
        <v>67.514999999999986</v>
      </c>
      <c r="R20" s="162">
        <f>SUM(R18:R19)/2</f>
        <v>237</v>
      </c>
      <c r="S20" s="161"/>
      <c r="T20" s="161"/>
      <c r="U20" s="163">
        <f>SUM(U18:U19)/2</f>
        <v>62.9</v>
      </c>
      <c r="V20" s="161">
        <v>1</v>
      </c>
      <c r="W20" s="168">
        <f t="shared" si="1"/>
        <v>42</v>
      </c>
    </row>
    <row r="21" spans="1:24" s="43" customFormat="1" ht="12.75" x14ac:dyDescent="0.2">
      <c r="A21" s="99">
        <v>3</v>
      </c>
      <c r="B21" s="99" t="s">
        <v>273</v>
      </c>
      <c r="C21" s="106">
        <v>4.26</v>
      </c>
      <c r="D21" s="107">
        <f>C21*100/AVERAGE($C$18:$C$19)</f>
        <v>90.349946977730653</v>
      </c>
      <c r="E21" s="11">
        <v>8</v>
      </c>
      <c r="F21" s="11">
        <v>9</v>
      </c>
      <c r="G21" s="11">
        <v>67</v>
      </c>
      <c r="H21" s="202">
        <v>90</v>
      </c>
      <c r="I21" s="104">
        <v>763.4</v>
      </c>
      <c r="J21" s="11">
        <v>6</v>
      </c>
      <c r="K21" s="105">
        <v>16.7</v>
      </c>
      <c r="L21" s="11">
        <v>9</v>
      </c>
      <c r="M21" s="14">
        <v>34.4</v>
      </c>
      <c r="N21" s="11">
        <v>5</v>
      </c>
      <c r="O21" s="105">
        <v>36.159999999999997</v>
      </c>
      <c r="P21" s="11">
        <v>9</v>
      </c>
      <c r="Q21" s="105">
        <v>69.23</v>
      </c>
      <c r="R21" s="108">
        <v>262</v>
      </c>
      <c r="S21" s="85" t="s">
        <v>166</v>
      </c>
      <c r="T21" s="108" t="s">
        <v>167</v>
      </c>
      <c r="U21" s="105">
        <v>62.24</v>
      </c>
      <c r="V21" s="11">
        <v>1</v>
      </c>
      <c r="W21" s="86">
        <f t="shared" si="1"/>
        <v>38</v>
      </c>
    </row>
    <row r="22" spans="1:24" s="43" customFormat="1" ht="12.75" x14ac:dyDescent="0.2">
      <c r="A22" s="99">
        <v>4</v>
      </c>
      <c r="B22" s="99" t="s">
        <v>274</v>
      </c>
      <c r="C22" s="106">
        <v>4.55</v>
      </c>
      <c r="D22" s="107">
        <f>C22*100/AVERAGE($C$18:$C$19)</f>
        <v>96.500530222693527</v>
      </c>
      <c r="E22" s="11">
        <v>10</v>
      </c>
      <c r="F22" s="11">
        <v>9</v>
      </c>
      <c r="G22" s="11">
        <v>72</v>
      </c>
      <c r="H22" s="202">
        <v>90</v>
      </c>
      <c r="I22" s="104">
        <v>766.3</v>
      </c>
      <c r="J22" s="11">
        <v>6</v>
      </c>
      <c r="K22" s="105">
        <v>16.84</v>
      </c>
      <c r="L22" s="11">
        <v>9</v>
      </c>
      <c r="M22" s="14">
        <v>34.6</v>
      </c>
      <c r="N22" s="11">
        <v>5</v>
      </c>
      <c r="O22" s="105">
        <v>36.04</v>
      </c>
      <c r="P22" s="11">
        <v>9</v>
      </c>
      <c r="Q22" s="105">
        <v>67.11</v>
      </c>
      <c r="R22" s="108">
        <v>191</v>
      </c>
      <c r="S22" s="85">
        <v>11.08</v>
      </c>
      <c r="T22" s="108" t="s">
        <v>167</v>
      </c>
      <c r="U22" s="105">
        <v>62.04</v>
      </c>
      <c r="V22" s="11">
        <v>1</v>
      </c>
      <c r="W22" s="86">
        <f t="shared" si="1"/>
        <v>40</v>
      </c>
    </row>
    <row r="23" spans="1:24" x14ac:dyDescent="0.25">
      <c r="I23" s="29"/>
    </row>
    <row r="24" spans="1:24" s="43" customFormat="1" ht="12.75" x14ac:dyDescent="0.2">
      <c r="A24" s="58" t="s">
        <v>51</v>
      </c>
      <c r="I24" s="44"/>
    </row>
    <row r="25" spans="1:24" s="43" customFormat="1" ht="12.75" x14ac:dyDescent="0.2">
      <c r="A25" s="143">
        <v>1</v>
      </c>
      <c r="B25" s="143" t="s">
        <v>50</v>
      </c>
      <c r="C25" s="138">
        <v>3.55</v>
      </c>
      <c r="D25" s="140">
        <v>100</v>
      </c>
      <c r="E25" s="136">
        <v>10</v>
      </c>
      <c r="F25" s="136">
        <v>9</v>
      </c>
      <c r="G25" s="136">
        <v>65</v>
      </c>
      <c r="H25" s="136">
        <v>73</v>
      </c>
      <c r="I25" s="232">
        <v>741.4</v>
      </c>
      <c r="J25" s="136">
        <v>5</v>
      </c>
      <c r="K25" s="231">
        <v>15.14</v>
      </c>
      <c r="L25" s="136">
        <v>8</v>
      </c>
      <c r="M25" s="231">
        <v>33.700000000000003</v>
      </c>
      <c r="N25" s="136">
        <v>5</v>
      </c>
      <c r="O25" s="231">
        <v>30.33</v>
      </c>
      <c r="P25" s="136">
        <v>9</v>
      </c>
      <c r="Q25" s="231">
        <v>57.68</v>
      </c>
      <c r="R25" s="228">
        <v>244</v>
      </c>
      <c r="S25" s="136" t="s">
        <v>223</v>
      </c>
      <c r="T25" s="136" t="s">
        <v>460</v>
      </c>
      <c r="U25" s="231">
        <v>65.319999999999993</v>
      </c>
      <c r="V25" s="136">
        <v>2</v>
      </c>
      <c r="W25" s="137">
        <f>SUM(E25+J25+L25+N25+P25+V25)</f>
        <v>39</v>
      </c>
      <c r="X25" s="44"/>
    </row>
    <row r="26" spans="1:24" s="43" customFormat="1" ht="12.75" x14ac:dyDescent="0.2">
      <c r="A26" s="143">
        <v>2</v>
      </c>
      <c r="B26" s="143" t="s">
        <v>144</v>
      </c>
      <c r="C26" s="138">
        <v>3.49</v>
      </c>
      <c r="D26" s="140">
        <v>100</v>
      </c>
      <c r="E26" s="136">
        <v>10</v>
      </c>
      <c r="F26" s="136">
        <v>7</v>
      </c>
      <c r="G26" s="136">
        <v>68</v>
      </c>
      <c r="H26" s="136">
        <v>76</v>
      </c>
      <c r="I26" s="232">
        <v>754.8</v>
      </c>
      <c r="J26" s="136">
        <v>6</v>
      </c>
      <c r="K26" s="231">
        <v>14.68</v>
      </c>
      <c r="L26" s="136">
        <v>8</v>
      </c>
      <c r="M26" s="231">
        <v>41.13</v>
      </c>
      <c r="N26" s="136">
        <v>6</v>
      </c>
      <c r="O26" s="231">
        <v>29.87</v>
      </c>
      <c r="P26" s="136">
        <v>9</v>
      </c>
      <c r="Q26" s="231">
        <v>55.73</v>
      </c>
      <c r="R26" s="228">
        <v>249</v>
      </c>
      <c r="S26" s="136" t="s">
        <v>213</v>
      </c>
      <c r="T26" s="136" t="s">
        <v>460</v>
      </c>
      <c r="U26" s="231">
        <v>65.569999999999993</v>
      </c>
      <c r="V26" s="136">
        <v>2</v>
      </c>
      <c r="W26" s="137">
        <f t="shared" ref="W26:W29" si="2">SUM(E26+J26+L26+N26+P26+V26)</f>
        <v>41</v>
      </c>
    </row>
    <row r="27" spans="1:24" s="43" customFormat="1" ht="12.75" x14ac:dyDescent="0.2">
      <c r="A27" s="158"/>
      <c r="B27" s="158" t="s">
        <v>136</v>
      </c>
      <c r="C27" s="160">
        <f>SUM(C25:C26)/2</f>
        <v>3.52</v>
      </c>
      <c r="D27" s="162">
        <v>100</v>
      </c>
      <c r="E27" s="161">
        <v>10</v>
      </c>
      <c r="F27" s="162">
        <f>SUM(F25:F26)/2</f>
        <v>8</v>
      </c>
      <c r="G27" s="162">
        <f>SUM(G25:G26)/2</f>
        <v>66.5</v>
      </c>
      <c r="H27" s="162">
        <f>SUM(H25:H26)/2</f>
        <v>74.5</v>
      </c>
      <c r="I27" s="162">
        <f>SUM(I25:I26)/2</f>
        <v>748.09999999999991</v>
      </c>
      <c r="J27" s="161">
        <v>5</v>
      </c>
      <c r="K27" s="163">
        <f>SUM(K25:K26)/2</f>
        <v>14.91</v>
      </c>
      <c r="L27" s="161">
        <v>8</v>
      </c>
      <c r="M27" s="163">
        <f>SUM(M25:M26)/2</f>
        <v>37.415000000000006</v>
      </c>
      <c r="N27" s="161">
        <v>6</v>
      </c>
      <c r="O27" s="163">
        <f>SUM(O25:O26)/2</f>
        <v>30.1</v>
      </c>
      <c r="P27" s="161">
        <v>9</v>
      </c>
      <c r="Q27" s="163">
        <f>SUM(Q25:Q26)/2</f>
        <v>56.704999999999998</v>
      </c>
      <c r="R27" s="162">
        <f>SUM(R25:R26)/2</f>
        <v>246.5</v>
      </c>
      <c r="S27" s="161"/>
      <c r="T27" s="161"/>
      <c r="U27" s="163">
        <f>SUM(U25:U26)/2</f>
        <v>65.444999999999993</v>
      </c>
      <c r="V27" s="161">
        <v>2</v>
      </c>
      <c r="W27" s="168">
        <f t="shared" si="2"/>
        <v>40</v>
      </c>
    </row>
    <row r="28" spans="1:24" s="43" customFormat="1" ht="12.75" x14ac:dyDescent="0.2">
      <c r="A28" s="99">
        <v>3</v>
      </c>
      <c r="B28" s="99" t="s">
        <v>273</v>
      </c>
      <c r="C28" s="106">
        <v>3.53</v>
      </c>
      <c r="D28" s="107">
        <f>C28*100/AVERAGE($C$25:$C$26)</f>
        <v>100.28409090909091</v>
      </c>
      <c r="E28" s="11">
        <v>10</v>
      </c>
      <c r="F28" s="11">
        <v>5</v>
      </c>
      <c r="G28" s="11">
        <v>68</v>
      </c>
      <c r="H28" s="202">
        <v>76</v>
      </c>
      <c r="I28" s="104">
        <v>725.1</v>
      </c>
      <c r="J28" s="11">
        <v>4</v>
      </c>
      <c r="K28" s="105">
        <v>14.99</v>
      </c>
      <c r="L28" s="11">
        <v>8</v>
      </c>
      <c r="M28" s="105">
        <v>29.67</v>
      </c>
      <c r="N28" s="11">
        <v>4</v>
      </c>
      <c r="O28" s="105">
        <v>28.8</v>
      </c>
      <c r="P28" s="11">
        <v>8</v>
      </c>
      <c r="Q28" s="105">
        <v>55.45</v>
      </c>
      <c r="R28" s="219">
        <v>204</v>
      </c>
      <c r="S28" s="85" t="s">
        <v>213</v>
      </c>
      <c r="T28" s="108" t="s">
        <v>460</v>
      </c>
      <c r="U28" s="105">
        <v>65.03</v>
      </c>
      <c r="V28" s="11">
        <v>1</v>
      </c>
      <c r="W28" s="86">
        <f t="shared" si="2"/>
        <v>35</v>
      </c>
    </row>
    <row r="29" spans="1:24" s="43" customFormat="1" ht="12.75" x14ac:dyDescent="0.2">
      <c r="A29" s="99">
        <v>4</v>
      </c>
      <c r="B29" s="99" t="s">
        <v>274</v>
      </c>
      <c r="C29" s="106">
        <v>3.48</v>
      </c>
      <c r="D29" s="107">
        <f>C29*100/AVERAGE($C$25:$C$26)</f>
        <v>98.86363636363636</v>
      </c>
      <c r="E29" s="11">
        <v>10</v>
      </c>
      <c r="F29" s="11">
        <v>7</v>
      </c>
      <c r="G29" s="11">
        <v>63</v>
      </c>
      <c r="H29" s="202">
        <v>76</v>
      </c>
      <c r="I29" s="104">
        <v>725.6</v>
      </c>
      <c r="J29" s="11">
        <v>4</v>
      </c>
      <c r="K29" s="105">
        <v>15.48</v>
      </c>
      <c r="L29" s="11">
        <v>8</v>
      </c>
      <c r="M29" s="105">
        <v>30.28</v>
      </c>
      <c r="N29" s="11">
        <v>4</v>
      </c>
      <c r="O29" s="105">
        <v>30.03</v>
      </c>
      <c r="P29" s="11">
        <v>9</v>
      </c>
      <c r="Q29" s="105">
        <v>57.75</v>
      </c>
      <c r="R29" s="219">
        <v>242</v>
      </c>
      <c r="S29" s="85" t="s">
        <v>213</v>
      </c>
      <c r="T29" s="108" t="s">
        <v>460</v>
      </c>
      <c r="U29" s="105">
        <v>64.900000000000006</v>
      </c>
      <c r="V29" s="11">
        <v>1</v>
      </c>
      <c r="W29" s="86">
        <f t="shared" si="2"/>
        <v>36</v>
      </c>
    </row>
    <row r="30" spans="1:24" x14ac:dyDescent="0.25">
      <c r="I30" s="29"/>
    </row>
    <row r="31" spans="1:24" s="43" customFormat="1" ht="12.75" x14ac:dyDescent="0.2">
      <c r="A31" s="58" t="s">
        <v>129</v>
      </c>
      <c r="I31" s="44"/>
    </row>
    <row r="32" spans="1:24" s="43" customFormat="1" ht="12.75" x14ac:dyDescent="0.2">
      <c r="A32" s="143">
        <v>1</v>
      </c>
      <c r="B32" s="143" t="s">
        <v>50</v>
      </c>
      <c r="C32" s="138">
        <f>SUM(C11+C18+C25)/3</f>
        <v>4.043333333333333</v>
      </c>
      <c r="D32" s="140">
        <v>100</v>
      </c>
      <c r="E32" s="136">
        <v>10</v>
      </c>
      <c r="F32" s="140">
        <f t="shared" ref="F32:I33" si="3">SUM(F11+F18+F25)/3</f>
        <v>9</v>
      </c>
      <c r="G32" s="140">
        <f t="shared" si="3"/>
        <v>60</v>
      </c>
      <c r="H32" s="141">
        <f t="shared" si="3"/>
        <v>83.666666666666671</v>
      </c>
      <c r="I32" s="232">
        <f t="shared" si="3"/>
        <v>759.63333333333333</v>
      </c>
      <c r="J32" s="136">
        <v>6</v>
      </c>
      <c r="K32" s="139">
        <f>SUM(K11+K18+K25)/3</f>
        <v>16.373333333333335</v>
      </c>
      <c r="L32" s="136">
        <v>9</v>
      </c>
      <c r="M32" s="139">
        <f>SUM(M11+M18+M25)/3</f>
        <v>37</v>
      </c>
      <c r="N32" s="136">
        <v>6</v>
      </c>
      <c r="O32" s="139">
        <f>SUM(O11+O18+O25)/3</f>
        <v>35.436666666666667</v>
      </c>
      <c r="P32" s="136">
        <v>9</v>
      </c>
      <c r="Q32" s="139">
        <f>SUM(Q11+Q18+Q25)/3</f>
        <v>64.936666666666667</v>
      </c>
      <c r="R32" s="139">
        <f>SUM(R11+R18+R25)/3</f>
        <v>185.33333333333334</v>
      </c>
      <c r="S32" s="139"/>
      <c r="T32" s="139"/>
      <c r="U32" s="139">
        <f>SUM(U11+U18+U25)/3</f>
        <v>63.996666666666663</v>
      </c>
      <c r="V32" s="136">
        <v>1</v>
      </c>
      <c r="W32" s="137">
        <f>SUM(E32+J32+L32+N32+P32+V32)</f>
        <v>41</v>
      </c>
      <c r="X32" s="44"/>
    </row>
    <row r="33" spans="1:23" s="43" customFormat="1" ht="12.75" x14ac:dyDescent="0.2">
      <c r="A33" s="143">
        <v>2</v>
      </c>
      <c r="B33" s="143" t="s">
        <v>144</v>
      </c>
      <c r="C33" s="138">
        <f>SUM(C12+C19+C26)/3</f>
        <v>4.0966666666666667</v>
      </c>
      <c r="D33" s="140">
        <v>100</v>
      </c>
      <c r="E33" s="136">
        <v>10</v>
      </c>
      <c r="F33" s="140">
        <f t="shared" si="3"/>
        <v>8.3333333333333339</v>
      </c>
      <c r="G33" s="140">
        <f t="shared" si="3"/>
        <v>61</v>
      </c>
      <c r="H33" s="141">
        <f t="shared" si="3"/>
        <v>84.666666666666671</v>
      </c>
      <c r="I33" s="232">
        <f t="shared" si="3"/>
        <v>766.4</v>
      </c>
      <c r="J33" s="136">
        <v>6</v>
      </c>
      <c r="K33" s="139">
        <f>SUM(K12+K19+K26)/3</f>
        <v>16.336666666666666</v>
      </c>
      <c r="L33" s="136">
        <v>9</v>
      </c>
      <c r="M33" s="139">
        <f>SUM(M12+M19+M26)/3</f>
        <v>41.543333333333329</v>
      </c>
      <c r="N33" s="136">
        <v>6</v>
      </c>
      <c r="O33" s="139">
        <f>SUM(O12+O19+O26)/3</f>
        <v>35.643333333333338</v>
      </c>
      <c r="P33" s="136">
        <v>9</v>
      </c>
      <c r="Q33" s="139">
        <f>SUM(Q12+Q19+Q26)/3</f>
        <v>65.123333333333321</v>
      </c>
      <c r="R33" s="139">
        <f>SUM(R12+R19+R26)/3</f>
        <v>251.33333333333334</v>
      </c>
      <c r="S33" s="139"/>
      <c r="T33" s="139"/>
      <c r="U33" s="139">
        <f>SUM(U12+U19+U26)/3</f>
        <v>62.716666666666661</v>
      </c>
      <c r="V33" s="136">
        <v>1</v>
      </c>
      <c r="W33" s="137">
        <f t="shared" ref="W33:W36" si="4">SUM(E33+J33+L33+N33+P33+V33)</f>
        <v>41</v>
      </c>
    </row>
    <row r="34" spans="1:23" s="43" customFormat="1" ht="12.75" x14ac:dyDescent="0.2">
      <c r="A34" s="158"/>
      <c r="B34" s="158" t="s">
        <v>136</v>
      </c>
      <c r="C34" s="160">
        <f>SUM(C32:C33)/2</f>
        <v>4.07</v>
      </c>
      <c r="D34" s="162">
        <v>100</v>
      </c>
      <c r="E34" s="161">
        <v>10</v>
      </c>
      <c r="F34" s="162">
        <f>SUM(F32:F33)/2</f>
        <v>8.6666666666666679</v>
      </c>
      <c r="G34" s="162">
        <f>SUM(G32:G33)/2</f>
        <v>60.5</v>
      </c>
      <c r="H34" s="162">
        <f>SUM(H32:H33)/2</f>
        <v>84.166666666666671</v>
      </c>
      <c r="I34" s="162">
        <f>SUM(I32:I33)/2</f>
        <v>763.01666666666665</v>
      </c>
      <c r="J34" s="161">
        <v>6</v>
      </c>
      <c r="K34" s="163">
        <f>SUM(K32:K33)/2</f>
        <v>16.355</v>
      </c>
      <c r="L34" s="161">
        <v>9</v>
      </c>
      <c r="M34" s="163">
        <f>SUM(M32:M33)/2</f>
        <v>39.271666666666661</v>
      </c>
      <c r="N34" s="161">
        <v>6</v>
      </c>
      <c r="O34" s="163">
        <f>SUM(O32:O33)/2</f>
        <v>35.540000000000006</v>
      </c>
      <c r="P34" s="161">
        <v>9</v>
      </c>
      <c r="Q34" s="163">
        <f>SUM(Q32:Q33)/2</f>
        <v>65.03</v>
      </c>
      <c r="R34" s="163">
        <f>SUM(R32:R33)/2</f>
        <v>218.33333333333334</v>
      </c>
      <c r="S34" s="163"/>
      <c r="T34" s="163"/>
      <c r="U34" s="163">
        <f>SUM(U32:U33)/2</f>
        <v>63.356666666666662</v>
      </c>
      <c r="V34" s="161">
        <v>1</v>
      </c>
      <c r="W34" s="168">
        <f t="shared" si="4"/>
        <v>41</v>
      </c>
    </row>
    <row r="35" spans="1:23" s="43" customFormat="1" ht="12.75" x14ac:dyDescent="0.2">
      <c r="A35" s="99">
        <v>3</v>
      </c>
      <c r="B35" s="99" t="s">
        <v>273</v>
      </c>
      <c r="C35" s="106">
        <f>SUM(C14+C21+C28)/3</f>
        <v>3.9999999999999996</v>
      </c>
      <c r="D35" s="107">
        <f>C35*100/AVERAGE($C$32:$C$33)</f>
        <v>98.280098280098258</v>
      </c>
      <c r="E35" s="17">
        <v>10</v>
      </c>
      <c r="F35" s="16">
        <f t="shared" ref="F35:I36" si="5">SUM(F14+F21+F28)/3</f>
        <v>7.666666666666667</v>
      </c>
      <c r="G35" s="16">
        <f t="shared" si="5"/>
        <v>60.333333333333336</v>
      </c>
      <c r="H35" s="27">
        <f t="shared" si="5"/>
        <v>84.666666666666671</v>
      </c>
      <c r="I35" s="107">
        <f t="shared" si="5"/>
        <v>750.9666666666667</v>
      </c>
      <c r="J35" s="17">
        <v>6</v>
      </c>
      <c r="K35" s="18">
        <f>SUM(K14+K21+K28)/3</f>
        <v>16.313333333333336</v>
      </c>
      <c r="L35" s="17">
        <v>9</v>
      </c>
      <c r="M35" s="18">
        <f>SUM(M14+M21+M28)/3</f>
        <v>32.323333333333331</v>
      </c>
      <c r="N35" s="17">
        <v>4</v>
      </c>
      <c r="O35" s="18">
        <f>SUM(O14+O21+O28)/3</f>
        <v>34.18333333333333</v>
      </c>
      <c r="P35" s="17">
        <v>9</v>
      </c>
      <c r="Q35" s="18">
        <f>SUM(Q14+Q21+Q28)/3</f>
        <v>64.64</v>
      </c>
      <c r="R35" s="18">
        <f>SUM(R14+R21+R28)/3</f>
        <v>216.66666666666666</v>
      </c>
      <c r="S35" s="18"/>
      <c r="T35" s="18"/>
      <c r="U35" s="18">
        <f>SUM(U14+U21+U28)/3</f>
        <v>63.29666666666666</v>
      </c>
      <c r="V35" s="17">
        <v>1</v>
      </c>
      <c r="W35" s="86">
        <f>SUM(E35+J35+L35+N35+P35+V35)</f>
        <v>39</v>
      </c>
    </row>
    <row r="36" spans="1:23" s="43" customFormat="1" ht="12.75" x14ac:dyDescent="0.2">
      <c r="A36" s="99">
        <v>4</v>
      </c>
      <c r="B36" s="99" t="s">
        <v>274</v>
      </c>
      <c r="C36" s="106">
        <f>SUM(C15+C22+C29)/3</f>
        <v>3.936666666666667</v>
      </c>
      <c r="D36" s="107">
        <f>C36*100/AVERAGE($C$32:$C$33)</f>
        <v>96.72399672399672</v>
      </c>
      <c r="E36" s="17">
        <v>10</v>
      </c>
      <c r="F36" s="16">
        <f t="shared" si="5"/>
        <v>8.3333333333333339</v>
      </c>
      <c r="G36" s="16">
        <f t="shared" si="5"/>
        <v>59.666666666666664</v>
      </c>
      <c r="H36" s="27">
        <f t="shared" si="5"/>
        <v>84.666666666666671</v>
      </c>
      <c r="I36" s="107">
        <f t="shared" si="5"/>
        <v>745.19999999999993</v>
      </c>
      <c r="J36" s="17">
        <v>5</v>
      </c>
      <c r="K36" s="18">
        <f>SUM(K15+K22+K29)/3</f>
        <v>17.099999999999998</v>
      </c>
      <c r="L36" s="17">
        <v>9</v>
      </c>
      <c r="M36" s="18">
        <f>SUM(M15+M22+M29)/3</f>
        <v>33.160000000000004</v>
      </c>
      <c r="N36" s="17">
        <v>5</v>
      </c>
      <c r="O36" s="18">
        <f>SUM(O15+O22+O29)/3</f>
        <v>35.866666666666667</v>
      </c>
      <c r="P36" s="17">
        <v>9</v>
      </c>
      <c r="Q36" s="18">
        <f>SUM(Q15+Q22+Q29)/3</f>
        <v>65.906666666666666</v>
      </c>
      <c r="R36" s="18">
        <f>SUM(R15+R22+R29)/3</f>
        <v>181.33333333333334</v>
      </c>
      <c r="S36" s="18"/>
      <c r="T36" s="18"/>
      <c r="U36" s="18">
        <f>SUM(U15+U22+U29)/3</f>
        <v>62.096666666666671</v>
      </c>
      <c r="V36" s="17">
        <v>1</v>
      </c>
      <c r="W36" s="86">
        <f t="shared" si="4"/>
        <v>39</v>
      </c>
    </row>
    <row r="39" spans="1:23" x14ac:dyDescent="0.25">
      <c r="B39" s="524" t="s">
        <v>62</v>
      </c>
      <c r="C39" s="524"/>
      <c r="D39" s="524"/>
      <c r="E39" s="524"/>
      <c r="F39" s="524"/>
      <c r="G39" s="524"/>
      <c r="H39" s="524"/>
    </row>
    <row r="40" spans="1:23" x14ac:dyDescent="0.25">
      <c r="B40" s="71" t="s">
        <v>441</v>
      </c>
      <c r="C40" s="525" t="s">
        <v>83</v>
      </c>
      <c r="D40" s="526"/>
      <c r="E40" s="525" t="s">
        <v>63</v>
      </c>
      <c r="F40" s="526"/>
      <c r="G40" s="527" t="s">
        <v>80</v>
      </c>
      <c r="H40" s="526"/>
    </row>
    <row r="41" spans="1:23" x14ac:dyDescent="0.25">
      <c r="B41" s="72" t="s">
        <v>64</v>
      </c>
      <c r="C41" s="528"/>
      <c r="D41" s="529"/>
      <c r="E41" s="529"/>
      <c r="F41" s="529"/>
      <c r="G41" s="529"/>
      <c r="H41" s="530"/>
    </row>
    <row r="42" spans="1:23" s="47" customFormat="1" x14ac:dyDescent="0.25">
      <c r="B42" s="72" t="s">
        <v>95</v>
      </c>
      <c r="C42" s="559" t="s">
        <v>108</v>
      </c>
      <c r="D42" s="561"/>
      <c r="E42" s="534" t="s">
        <v>452</v>
      </c>
      <c r="F42" s="534"/>
      <c r="G42" s="533" t="s">
        <v>461</v>
      </c>
      <c r="H42" s="532"/>
    </row>
    <row r="43" spans="1:23" s="47" customFormat="1" x14ac:dyDescent="0.25">
      <c r="B43" s="72" t="s">
        <v>77</v>
      </c>
      <c r="C43" s="559" t="s">
        <v>230</v>
      </c>
      <c r="D43" s="560"/>
      <c r="E43" s="527" t="s">
        <v>505</v>
      </c>
      <c r="F43" s="527"/>
      <c r="G43" s="533" t="s">
        <v>103</v>
      </c>
      <c r="H43" s="532"/>
    </row>
    <row r="44" spans="1:23" x14ac:dyDescent="0.25">
      <c r="B44" s="72" t="s">
        <v>65</v>
      </c>
      <c r="C44" s="531">
        <v>2.1</v>
      </c>
      <c r="D44" s="532"/>
      <c r="E44" s="531">
        <v>2.7</v>
      </c>
      <c r="F44" s="532"/>
      <c r="G44" s="531">
        <v>2.2000000000000002</v>
      </c>
      <c r="H44" s="532"/>
    </row>
    <row r="45" spans="1:23" x14ac:dyDescent="0.25">
      <c r="B45" s="72" t="s">
        <v>66</v>
      </c>
      <c r="C45" s="557">
        <v>7</v>
      </c>
      <c r="D45" s="558"/>
      <c r="E45" s="542">
        <v>5.6</v>
      </c>
      <c r="F45" s="543"/>
      <c r="G45" s="542">
        <v>5.6</v>
      </c>
      <c r="H45" s="543"/>
      <c r="S45"/>
      <c r="T45"/>
    </row>
    <row r="46" spans="1:23" x14ac:dyDescent="0.25">
      <c r="B46" s="72" t="s">
        <v>67</v>
      </c>
      <c r="C46" s="531">
        <v>274</v>
      </c>
      <c r="D46" s="532"/>
      <c r="E46" s="542">
        <v>105</v>
      </c>
      <c r="F46" s="543"/>
      <c r="G46" s="542">
        <v>71</v>
      </c>
      <c r="H46" s="543"/>
      <c r="S46"/>
      <c r="T46"/>
    </row>
    <row r="47" spans="1:23" x14ac:dyDescent="0.25">
      <c r="B47" s="72" t="s">
        <v>68</v>
      </c>
      <c r="C47" s="531">
        <v>153</v>
      </c>
      <c r="D47" s="532"/>
      <c r="E47" s="531">
        <v>204</v>
      </c>
      <c r="F47" s="532"/>
      <c r="G47" s="531">
        <v>122</v>
      </c>
      <c r="H47" s="532"/>
      <c r="S47"/>
      <c r="T47"/>
    </row>
    <row r="48" spans="1:23" x14ac:dyDescent="0.25">
      <c r="B48" s="72" t="s">
        <v>84</v>
      </c>
      <c r="C48" s="531" t="s">
        <v>126</v>
      </c>
      <c r="D48" s="533"/>
      <c r="E48" s="533"/>
      <c r="F48" s="533"/>
      <c r="G48" s="533"/>
      <c r="H48" s="532"/>
      <c r="S48"/>
      <c r="T48"/>
    </row>
    <row r="49" spans="2:20" s="173" customFormat="1" x14ac:dyDescent="0.25">
      <c r="B49" s="72" t="s">
        <v>155</v>
      </c>
      <c r="C49" s="531" t="s">
        <v>164</v>
      </c>
      <c r="D49" s="533"/>
      <c r="E49" s="533"/>
      <c r="F49" s="533"/>
      <c r="G49" s="533"/>
      <c r="H49" s="532"/>
    </row>
    <row r="50" spans="2:20" x14ac:dyDescent="0.25">
      <c r="B50" s="72" t="s">
        <v>69</v>
      </c>
      <c r="C50" s="535" t="s">
        <v>442</v>
      </c>
      <c r="D50" s="535"/>
      <c r="E50" s="535" t="s">
        <v>331</v>
      </c>
      <c r="F50" s="535"/>
      <c r="G50" s="535" t="s">
        <v>462</v>
      </c>
      <c r="H50" s="535"/>
      <c r="S50"/>
      <c r="T50"/>
    </row>
    <row r="51" spans="2:20" x14ac:dyDescent="0.25">
      <c r="B51" s="71" t="s">
        <v>70</v>
      </c>
      <c r="C51" s="525" t="s">
        <v>385</v>
      </c>
      <c r="D51" s="526"/>
      <c r="E51" s="535" t="s">
        <v>453</v>
      </c>
      <c r="F51" s="535"/>
      <c r="G51" s="535" t="s">
        <v>463</v>
      </c>
      <c r="H51" s="535"/>
      <c r="S51"/>
      <c r="T51"/>
    </row>
    <row r="52" spans="2:20" x14ac:dyDescent="0.25">
      <c r="B52" s="72" t="s">
        <v>71</v>
      </c>
      <c r="C52" s="537"/>
      <c r="D52" s="537"/>
      <c r="E52" s="537"/>
      <c r="F52" s="537"/>
      <c r="G52" s="537"/>
      <c r="H52" s="537"/>
      <c r="S52"/>
      <c r="T52"/>
    </row>
    <row r="53" spans="2:20" x14ac:dyDescent="0.25">
      <c r="B53" s="72" t="s">
        <v>72</v>
      </c>
      <c r="C53" s="73" t="s">
        <v>442</v>
      </c>
      <c r="D53" s="120" t="s">
        <v>443</v>
      </c>
      <c r="E53" s="124" t="s">
        <v>331</v>
      </c>
      <c r="F53" s="97" t="s">
        <v>454</v>
      </c>
      <c r="G53" s="124" t="s">
        <v>462</v>
      </c>
      <c r="H53" s="97" t="s">
        <v>464</v>
      </c>
      <c r="S53"/>
      <c r="T53"/>
    </row>
    <row r="54" spans="2:20" x14ac:dyDescent="0.25">
      <c r="B54" s="72" t="s">
        <v>82</v>
      </c>
      <c r="C54" s="72" t="s">
        <v>444</v>
      </c>
      <c r="D54" s="120" t="s">
        <v>277</v>
      </c>
      <c r="E54" s="124" t="s">
        <v>339</v>
      </c>
      <c r="F54" s="97" t="s">
        <v>455</v>
      </c>
      <c r="G54" s="124"/>
      <c r="H54" s="97" t="s">
        <v>465</v>
      </c>
      <c r="S54"/>
      <c r="T54"/>
    </row>
    <row r="55" spans="2:20" x14ac:dyDescent="0.25">
      <c r="B55" s="72" t="s">
        <v>82</v>
      </c>
      <c r="C55" s="72" t="s">
        <v>429</v>
      </c>
      <c r="D55" s="120" t="s">
        <v>276</v>
      </c>
      <c r="E55" s="124" t="s">
        <v>456</v>
      </c>
      <c r="F55" s="97" t="s">
        <v>430</v>
      </c>
      <c r="G55" s="124"/>
      <c r="H55" s="97"/>
      <c r="S55"/>
      <c r="T55"/>
    </row>
    <row r="56" spans="2:20" s="47" customFormat="1" x14ac:dyDescent="0.25">
      <c r="B56" s="72"/>
      <c r="C56" s="72"/>
      <c r="D56" s="120"/>
      <c r="E56" s="124"/>
      <c r="F56" s="97"/>
      <c r="G56" s="124"/>
      <c r="H56" s="97"/>
    </row>
    <row r="57" spans="2:20" s="47" customFormat="1" x14ac:dyDescent="0.25">
      <c r="B57" s="72" t="s">
        <v>120</v>
      </c>
      <c r="C57" s="72"/>
      <c r="D57" s="120"/>
      <c r="E57" s="124"/>
      <c r="F57" s="124"/>
      <c r="G57" s="68"/>
      <c r="H57" s="68"/>
    </row>
    <row r="58" spans="2:20" x14ac:dyDescent="0.25">
      <c r="B58" s="72"/>
      <c r="C58" s="72"/>
      <c r="D58" s="78"/>
      <c r="E58" s="117"/>
      <c r="F58" s="123"/>
      <c r="G58" s="118"/>
      <c r="H58" s="118"/>
      <c r="S58"/>
      <c r="T58"/>
    </row>
    <row r="59" spans="2:20" x14ac:dyDescent="0.25">
      <c r="B59" s="72" t="s">
        <v>73</v>
      </c>
      <c r="C59" s="534"/>
      <c r="D59" s="534"/>
      <c r="E59" s="534"/>
      <c r="F59" s="534"/>
      <c r="G59" s="534"/>
      <c r="H59" s="534"/>
      <c r="S59"/>
      <c r="T59"/>
    </row>
    <row r="60" spans="2:20" x14ac:dyDescent="0.25">
      <c r="B60" s="72" t="s">
        <v>74</v>
      </c>
      <c r="C60" s="72" t="s">
        <v>445</v>
      </c>
      <c r="D60" s="72" t="s">
        <v>278</v>
      </c>
      <c r="E60" s="124" t="s">
        <v>339</v>
      </c>
      <c r="F60" s="124" t="s">
        <v>457</v>
      </c>
      <c r="G60" s="241" t="s">
        <v>444</v>
      </c>
      <c r="H60" s="241" t="s">
        <v>457</v>
      </c>
      <c r="S60"/>
      <c r="T60"/>
    </row>
    <row r="61" spans="2:20" x14ac:dyDescent="0.25">
      <c r="B61" s="74"/>
      <c r="C61" s="72"/>
      <c r="D61" s="72" t="s">
        <v>98</v>
      </c>
      <c r="E61" s="124"/>
      <c r="F61" s="124"/>
      <c r="G61" s="241"/>
      <c r="H61" s="117"/>
      <c r="S61"/>
      <c r="T61"/>
    </row>
    <row r="62" spans="2:20" s="47" customFormat="1" x14ac:dyDescent="0.25">
      <c r="B62" s="74"/>
      <c r="C62" s="72"/>
      <c r="D62" s="72"/>
      <c r="E62" s="124"/>
      <c r="F62" s="124"/>
      <c r="G62" s="127"/>
      <c r="H62" s="118"/>
    </row>
    <row r="63" spans="2:20" s="69" customFormat="1" ht="11.25" x14ac:dyDescent="0.15">
      <c r="B63" s="72" t="s">
        <v>101</v>
      </c>
      <c r="C63" s="72" t="s">
        <v>449</v>
      </c>
      <c r="D63" s="72" t="s">
        <v>450</v>
      </c>
      <c r="E63" s="117"/>
      <c r="F63" s="117"/>
      <c r="G63" s="241" t="s">
        <v>344</v>
      </c>
      <c r="H63" s="241" t="s">
        <v>94</v>
      </c>
    </row>
    <row r="64" spans="2:20" s="69" customFormat="1" ht="11.25" x14ac:dyDescent="0.15">
      <c r="B64" s="72"/>
      <c r="C64" s="72" t="s">
        <v>446</v>
      </c>
      <c r="D64" s="72" t="s">
        <v>451</v>
      </c>
      <c r="E64" s="117"/>
      <c r="F64" s="117"/>
      <c r="G64" s="241"/>
      <c r="H64" s="241"/>
    </row>
    <row r="65" spans="2:20" x14ac:dyDescent="0.25">
      <c r="B65" s="72" t="s">
        <v>78</v>
      </c>
      <c r="C65" s="72" t="s">
        <v>446</v>
      </c>
      <c r="D65" s="241" t="s">
        <v>224</v>
      </c>
      <c r="E65" s="124" t="s">
        <v>446</v>
      </c>
      <c r="F65" s="124" t="s">
        <v>224</v>
      </c>
      <c r="G65" s="241" t="s">
        <v>521</v>
      </c>
      <c r="H65" s="241" t="s">
        <v>224</v>
      </c>
      <c r="S65"/>
      <c r="T65"/>
    </row>
    <row r="66" spans="2:20" s="47" customFormat="1" x14ac:dyDescent="0.25">
      <c r="B66" s="72"/>
      <c r="C66" s="72"/>
      <c r="D66" s="241" t="s">
        <v>225</v>
      </c>
      <c r="E66" s="124"/>
      <c r="F66" s="124" t="s">
        <v>225</v>
      </c>
      <c r="G66" s="241"/>
      <c r="H66" s="241" t="s">
        <v>225</v>
      </c>
    </row>
    <row r="67" spans="2:20" s="47" customFormat="1" x14ac:dyDescent="0.25">
      <c r="B67" s="72"/>
      <c r="C67" s="72" t="s">
        <v>447</v>
      </c>
      <c r="D67" s="241" t="s">
        <v>279</v>
      </c>
      <c r="E67" s="241" t="s">
        <v>458</v>
      </c>
      <c r="F67" s="241" t="s">
        <v>279</v>
      </c>
      <c r="G67" s="241" t="s">
        <v>540</v>
      </c>
      <c r="H67" s="241" t="s">
        <v>279</v>
      </c>
    </row>
    <row r="68" spans="2:20" s="235" customFormat="1" x14ac:dyDescent="0.25">
      <c r="B68" s="239"/>
      <c r="C68" s="239"/>
      <c r="D68" s="241" t="s">
        <v>280</v>
      </c>
      <c r="E68" s="117"/>
      <c r="F68" s="241" t="s">
        <v>280</v>
      </c>
      <c r="G68" s="241"/>
      <c r="H68" s="241" t="s">
        <v>280</v>
      </c>
    </row>
    <row r="69" spans="2:20" s="235" customFormat="1" x14ac:dyDescent="0.25">
      <c r="B69" s="239"/>
      <c r="C69" s="239"/>
      <c r="D69" s="239"/>
      <c r="E69" s="117"/>
      <c r="F69" s="117"/>
      <c r="G69" s="241"/>
      <c r="H69" s="241"/>
    </row>
    <row r="70" spans="2:20" x14ac:dyDescent="0.25">
      <c r="B70" s="72" t="s">
        <v>75</v>
      </c>
      <c r="C70" s="72" t="s">
        <v>446</v>
      </c>
      <c r="D70" s="72" t="s">
        <v>448</v>
      </c>
      <c r="E70" s="241" t="s">
        <v>446</v>
      </c>
      <c r="F70" s="241" t="s">
        <v>459</v>
      </c>
      <c r="G70" s="241"/>
      <c r="H70" s="130"/>
      <c r="S70"/>
      <c r="T70"/>
    </row>
    <row r="71" spans="2:20" s="47" customFormat="1" x14ac:dyDescent="0.25">
      <c r="B71" s="72"/>
      <c r="C71" s="76"/>
      <c r="D71" s="76"/>
      <c r="E71" s="117"/>
      <c r="F71" s="117"/>
      <c r="G71" s="241"/>
      <c r="H71" s="241"/>
    </row>
    <row r="72" spans="2:20" x14ac:dyDescent="0.25">
      <c r="B72" s="72" t="s">
        <v>88</v>
      </c>
      <c r="C72" s="72"/>
      <c r="D72" s="72"/>
      <c r="E72" s="124" t="s">
        <v>446</v>
      </c>
      <c r="F72" s="124" t="s">
        <v>153</v>
      </c>
      <c r="G72" s="241" t="s">
        <v>344</v>
      </c>
      <c r="H72" s="241" t="s">
        <v>125</v>
      </c>
      <c r="S72"/>
      <c r="T72"/>
    </row>
    <row r="73" spans="2:20" x14ac:dyDescent="0.25">
      <c r="B73" s="74"/>
      <c r="C73" s="72"/>
      <c r="D73" s="72"/>
      <c r="E73" s="124"/>
      <c r="F73" s="124"/>
      <c r="G73" s="241"/>
      <c r="H73" s="241"/>
      <c r="S73"/>
      <c r="T73"/>
    </row>
    <row r="74" spans="2:20" x14ac:dyDescent="0.25">
      <c r="B74" s="74"/>
      <c r="C74" s="72"/>
      <c r="D74" s="72"/>
      <c r="E74" s="117"/>
      <c r="F74" s="117"/>
      <c r="G74" s="124"/>
      <c r="H74" s="124"/>
      <c r="S74"/>
      <c r="T74"/>
    </row>
    <row r="75" spans="2:20" x14ac:dyDescent="0.25">
      <c r="B75" s="74"/>
      <c r="C75" s="72"/>
      <c r="D75" s="72"/>
      <c r="E75" s="117"/>
      <c r="F75" s="117"/>
      <c r="G75" s="124"/>
      <c r="H75" s="124"/>
      <c r="S75"/>
      <c r="T75"/>
    </row>
    <row r="76" spans="2:20" x14ac:dyDescent="0.25">
      <c r="B76" s="74"/>
      <c r="C76" s="72"/>
      <c r="D76" s="72"/>
      <c r="E76" s="117"/>
      <c r="F76" s="117"/>
      <c r="G76" s="124"/>
      <c r="H76" s="124"/>
      <c r="S76"/>
      <c r="T76"/>
    </row>
  </sheetData>
  <mergeCells count="42">
    <mergeCell ref="C52:H52"/>
    <mergeCell ref="C59:H59"/>
    <mergeCell ref="C48:H48"/>
    <mergeCell ref="C50:D50"/>
    <mergeCell ref="E50:F50"/>
    <mergeCell ref="G50:H50"/>
    <mergeCell ref="C51:D51"/>
    <mergeCell ref="E51:F51"/>
    <mergeCell ref="G51:H51"/>
    <mergeCell ref="C49:H49"/>
    <mergeCell ref="A7:A8"/>
    <mergeCell ref="B7:B8"/>
    <mergeCell ref="C7:E7"/>
    <mergeCell ref="I7:J7"/>
    <mergeCell ref="K7:L7"/>
    <mergeCell ref="W7:W8"/>
    <mergeCell ref="M7:N7"/>
    <mergeCell ref="O7:P7"/>
    <mergeCell ref="B39:H39"/>
    <mergeCell ref="C40:D40"/>
    <mergeCell ref="E40:F40"/>
    <mergeCell ref="G40:H40"/>
    <mergeCell ref="C42:D42"/>
    <mergeCell ref="E42:F42"/>
    <mergeCell ref="G42:H42"/>
    <mergeCell ref="U7:V7"/>
    <mergeCell ref="C41:H41"/>
    <mergeCell ref="E43:F43"/>
    <mergeCell ref="G43:H43"/>
    <mergeCell ref="G47:H47"/>
    <mergeCell ref="C44:D44"/>
    <mergeCell ref="E44:F44"/>
    <mergeCell ref="G44:H44"/>
    <mergeCell ref="C45:D45"/>
    <mergeCell ref="E45:F45"/>
    <mergeCell ref="G45:H45"/>
    <mergeCell ref="C43:D43"/>
    <mergeCell ref="C46:D46"/>
    <mergeCell ref="E46:F46"/>
    <mergeCell ref="G46:H46"/>
    <mergeCell ref="C47:D47"/>
    <mergeCell ref="E47:F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T39"/>
  <sheetViews>
    <sheetView topLeftCell="B1" workbookViewId="0">
      <selection activeCell="G31" sqref="G31:H31"/>
    </sheetView>
  </sheetViews>
  <sheetFormatPr defaultRowHeight="15" x14ac:dyDescent="0.25"/>
  <cols>
    <col min="1" max="1" width="3.7109375" style="227" customWidth="1"/>
    <col min="2" max="2" width="30.85546875" style="227" customWidth="1"/>
    <col min="3" max="3" width="12.5703125" style="227" customWidth="1"/>
    <col min="4" max="4" width="25" style="227" customWidth="1"/>
    <col min="5" max="5" width="13.7109375" style="227" customWidth="1"/>
    <col min="6" max="6" width="24.5703125" style="227" customWidth="1"/>
    <col min="7" max="7" width="12.28515625" style="227" customWidth="1"/>
    <col min="8" max="8" width="24.5703125" style="227" customWidth="1"/>
    <col min="9" max="16" width="9.140625" style="227"/>
    <col min="17" max="18" width="8.85546875" style="235" bestFit="1" customWidth="1"/>
    <col min="19" max="19" width="9.140625" style="227"/>
    <col min="20" max="20" width="17.85546875" style="227" bestFit="1" customWidth="1"/>
    <col min="21" max="16384" width="9.140625" style="227"/>
  </cols>
  <sheetData>
    <row r="2" spans="1:20" x14ac:dyDescent="0.25">
      <c r="B2" s="65" t="s">
        <v>468</v>
      </c>
    </row>
    <row r="3" spans="1:20" x14ac:dyDescent="0.25">
      <c r="B3" s="41" t="s">
        <v>469</v>
      </c>
    </row>
    <row r="6" spans="1:20" ht="15.75" x14ac:dyDescent="0.25">
      <c r="A6" s="59" t="s">
        <v>48</v>
      </c>
    </row>
    <row r="8" spans="1:20" ht="38.25" x14ac:dyDescent="0.25">
      <c r="A8" s="523" t="s">
        <v>0</v>
      </c>
      <c r="B8" s="523" t="s">
        <v>1</v>
      </c>
      <c r="C8" s="523" t="s">
        <v>24</v>
      </c>
      <c r="D8" s="523"/>
      <c r="E8" s="523"/>
      <c r="F8" s="218" t="s">
        <v>4</v>
      </c>
      <c r="G8" s="218" t="s">
        <v>25</v>
      </c>
      <c r="H8" s="218" t="s">
        <v>44</v>
      </c>
      <c r="I8" s="523" t="s">
        <v>7</v>
      </c>
      <c r="J8" s="523"/>
      <c r="K8" s="523" t="s">
        <v>8</v>
      </c>
      <c r="L8" s="523"/>
      <c r="M8" s="523" t="s">
        <v>9</v>
      </c>
      <c r="N8" s="523"/>
      <c r="O8" s="523" t="s">
        <v>11</v>
      </c>
      <c r="P8" s="523"/>
      <c r="Q8" s="250" t="s">
        <v>106</v>
      </c>
      <c r="R8" s="250" t="s">
        <v>70</v>
      </c>
      <c r="S8" s="547" t="s">
        <v>12</v>
      </c>
      <c r="T8" s="261" t="s">
        <v>470</v>
      </c>
    </row>
    <row r="9" spans="1:20" ht="25.5" x14ac:dyDescent="0.25">
      <c r="A9" s="523"/>
      <c r="B9" s="523"/>
      <c r="C9" s="218" t="s">
        <v>13</v>
      </c>
      <c r="D9" s="218" t="s">
        <v>14</v>
      </c>
      <c r="E9" s="218" t="s">
        <v>15</v>
      </c>
      <c r="F9" s="218" t="s">
        <v>15</v>
      </c>
      <c r="G9" s="218" t="s">
        <v>17</v>
      </c>
      <c r="H9" s="218" t="s">
        <v>18</v>
      </c>
      <c r="I9" s="218" t="s">
        <v>19</v>
      </c>
      <c r="J9" s="218" t="s">
        <v>15</v>
      </c>
      <c r="K9" s="218" t="s">
        <v>20</v>
      </c>
      <c r="L9" s="63" t="s">
        <v>15</v>
      </c>
      <c r="M9" s="63" t="s">
        <v>21</v>
      </c>
      <c r="N9" s="63" t="s">
        <v>15</v>
      </c>
      <c r="O9" s="218" t="s">
        <v>20</v>
      </c>
      <c r="P9" s="218" t="s">
        <v>15</v>
      </c>
      <c r="Q9" s="250" t="s">
        <v>132</v>
      </c>
      <c r="R9" s="250" t="s">
        <v>135</v>
      </c>
      <c r="S9" s="547"/>
      <c r="T9" s="10" t="s">
        <v>20</v>
      </c>
    </row>
    <row r="11" spans="1:20" x14ac:dyDescent="0.25">
      <c r="A11" s="23" t="s">
        <v>130</v>
      </c>
    </row>
    <row r="12" spans="1:20" s="43" customFormat="1" ht="12.75" x14ac:dyDescent="0.2">
      <c r="A12" s="143">
        <v>1</v>
      </c>
      <c r="B12" s="233" t="s">
        <v>466</v>
      </c>
      <c r="C12" s="228">
        <v>3.45</v>
      </c>
      <c r="D12" s="228">
        <v>100</v>
      </c>
      <c r="E12" s="228">
        <v>10</v>
      </c>
      <c r="F12" s="228">
        <v>9</v>
      </c>
      <c r="G12" s="228">
        <v>72</v>
      </c>
      <c r="H12" s="228">
        <v>107</v>
      </c>
      <c r="I12" s="232">
        <v>715.6</v>
      </c>
      <c r="J12" s="228">
        <v>9</v>
      </c>
      <c r="K12" s="231">
        <v>13.39</v>
      </c>
      <c r="L12" s="228">
        <v>6</v>
      </c>
      <c r="M12" s="230">
        <v>42.9</v>
      </c>
      <c r="N12" s="228">
        <v>6</v>
      </c>
      <c r="O12" s="231">
        <v>61.05</v>
      </c>
      <c r="P12" s="228">
        <v>5</v>
      </c>
      <c r="Q12" s="228" t="s">
        <v>474</v>
      </c>
      <c r="R12" s="228" t="s">
        <v>474</v>
      </c>
      <c r="S12" s="229">
        <f>SUM(E12+F12+J12+L12+N12+P12)</f>
        <v>45</v>
      </c>
      <c r="T12" s="231">
        <v>4.8</v>
      </c>
    </row>
    <row r="13" spans="1:20" s="43" customFormat="1" ht="12.75" x14ac:dyDescent="0.2">
      <c r="A13" s="24">
        <v>2</v>
      </c>
      <c r="B13" s="24" t="s">
        <v>467</v>
      </c>
      <c r="C13" s="13">
        <v>3.7</v>
      </c>
      <c r="D13" s="104">
        <f>C13*100/AVERAGE($C$12:$C$12)</f>
        <v>107.2463768115942</v>
      </c>
      <c r="E13" s="219">
        <v>12</v>
      </c>
      <c r="F13" s="219">
        <v>9</v>
      </c>
      <c r="G13" s="219">
        <v>76</v>
      </c>
      <c r="H13" s="219">
        <v>108</v>
      </c>
      <c r="I13" s="104">
        <v>711.2</v>
      </c>
      <c r="J13" s="219">
        <v>9</v>
      </c>
      <c r="K13" s="105">
        <v>13.6</v>
      </c>
      <c r="L13" s="219">
        <v>6</v>
      </c>
      <c r="M13" s="13">
        <v>46.7</v>
      </c>
      <c r="N13" s="219">
        <v>7</v>
      </c>
      <c r="O13" s="105">
        <v>60.62</v>
      </c>
      <c r="P13" s="219">
        <v>5</v>
      </c>
      <c r="Q13" s="219" t="s">
        <v>474</v>
      </c>
      <c r="R13" s="219" t="s">
        <v>474</v>
      </c>
      <c r="S13" s="86">
        <f>SUM(E13+F13+J13+L13+N13+P13)</f>
        <v>48</v>
      </c>
      <c r="T13" s="105">
        <v>5.57</v>
      </c>
    </row>
    <row r="14" spans="1:20" x14ac:dyDescent="0.25">
      <c r="I14" s="29"/>
      <c r="T14" s="260"/>
    </row>
    <row r="15" spans="1:20" x14ac:dyDescent="0.25">
      <c r="A15" s="67" t="s">
        <v>131</v>
      </c>
      <c r="I15" s="29"/>
      <c r="T15" s="260"/>
    </row>
    <row r="16" spans="1:20" s="43" customFormat="1" ht="12.75" x14ac:dyDescent="0.2">
      <c r="A16" s="143">
        <v>1</v>
      </c>
      <c r="B16" s="233" t="s">
        <v>466</v>
      </c>
      <c r="C16" s="230">
        <v>1.2</v>
      </c>
      <c r="D16" s="228">
        <v>100</v>
      </c>
      <c r="E16" s="228">
        <v>10</v>
      </c>
      <c r="F16" s="228">
        <v>9</v>
      </c>
      <c r="G16" s="228">
        <v>60</v>
      </c>
      <c r="H16" s="228">
        <v>83</v>
      </c>
      <c r="I16" s="232">
        <v>619.6</v>
      </c>
      <c r="J16" s="228">
        <v>6</v>
      </c>
      <c r="K16" s="231">
        <v>12.76</v>
      </c>
      <c r="L16" s="228">
        <v>5</v>
      </c>
      <c r="M16" s="230">
        <v>36.200000000000003</v>
      </c>
      <c r="N16" s="228">
        <v>3</v>
      </c>
      <c r="O16" s="231">
        <v>60.63</v>
      </c>
      <c r="P16" s="228">
        <v>5</v>
      </c>
      <c r="Q16" s="228" t="s">
        <v>473</v>
      </c>
      <c r="R16" s="228" t="s">
        <v>214</v>
      </c>
      <c r="S16" s="229">
        <f>SUM(E16+F16+J16+L16+N16+P16)</f>
        <v>38</v>
      </c>
      <c r="T16" s="231">
        <v>4.0599999999999996</v>
      </c>
    </row>
    <row r="17" spans="1:20" s="43" customFormat="1" ht="12.75" x14ac:dyDescent="0.2">
      <c r="A17" s="24">
        <v>2</v>
      </c>
      <c r="B17" s="24" t="s">
        <v>467</v>
      </c>
      <c r="C17" s="13">
        <v>1.69</v>
      </c>
      <c r="D17" s="104">
        <f>C17*100/AVERAGE($C$16:$C$16)</f>
        <v>140.83333333333334</v>
      </c>
      <c r="E17" s="219">
        <v>18</v>
      </c>
      <c r="F17" s="219">
        <v>9</v>
      </c>
      <c r="G17" s="219">
        <v>60</v>
      </c>
      <c r="H17" s="219">
        <v>83</v>
      </c>
      <c r="I17" s="104">
        <v>620.5</v>
      </c>
      <c r="J17" s="219">
        <v>6</v>
      </c>
      <c r="K17" s="105">
        <v>12.78</v>
      </c>
      <c r="L17" s="219">
        <v>5</v>
      </c>
      <c r="M17" s="13">
        <v>40.700000000000003</v>
      </c>
      <c r="N17" s="219">
        <v>5</v>
      </c>
      <c r="O17" s="105">
        <v>61.02</v>
      </c>
      <c r="P17" s="219">
        <v>5</v>
      </c>
      <c r="Q17" s="219" t="s">
        <v>473</v>
      </c>
      <c r="R17" s="219" t="s">
        <v>214</v>
      </c>
      <c r="S17" s="86">
        <f>SUM(E17+F17+J17+L17+N17+P17)</f>
        <v>48</v>
      </c>
      <c r="T17" s="105">
        <v>4.43</v>
      </c>
    </row>
    <row r="18" spans="1:20" x14ac:dyDescent="0.25">
      <c r="I18" s="29"/>
      <c r="T18" s="260"/>
    </row>
    <row r="19" spans="1:20" x14ac:dyDescent="0.25">
      <c r="A19" s="58" t="s">
        <v>129</v>
      </c>
      <c r="I19" s="29"/>
      <c r="T19" s="260"/>
    </row>
    <row r="20" spans="1:20" s="43" customFormat="1" ht="12.75" x14ac:dyDescent="0.2">
      <c r="A20" s="143">
        <v>1</v>
      </c>
      <c r="B20" s="233" t="s">
        <v>466</v>
      </c>
      <c r="C20" s="138">
        <f>SUM(C12+C16)/2</f>
        <v>2.3250000000000002</v>
      </c>
      <c r="D20" s="136">
        <v>100</v>
      </c>
      <c r="E20" s="136">
        <v>10</v>
      </c>
      <c r="F20" s="140">
        <f t="shared" ref="F20:I21" si="0">SUM(F12+F16)/2</f>
        <v>9</v>
      </c>
      <c r="G20" s="140">
        <f t="shared" si="0"/>
        <v>66</v>
      </c>
      <c r="H20" s="141">
        <f t="shared" si="0"/>
        <v>95</v>
      </c>
      <c r="I20" s="232">
        <f t="shared" si="0"/>
        <v>667.6</v>
      </c>
      <c r="J20" s="136">
        <v>7</v>
      </c>
      <c r="K20" s="139">
        <f>SUM(K12+K16)/2</f>
        <v>13.074999999999999</v>
      </c>
      <c r="L20" s="136">
        <v>6</v>
      </c>
      <c r="M20" s="138">
        <f>SUM(M12+M16)/2</f>
        <v>39.549999999999997</v>
      </c>
      <c r="N20" s="136">
        <v>4</v>
      </c>
      <c r="O20" s="139">
        <f>SUM(O12+O16)/2</f>
        <v>60.84</v>
      </c>
      <c r="P20" s="136">
        <v>5</v>
      </c>
      <c r="Q20" s="228"/>
      <c r="R20" s="228"/>
      <c r="S20" s="229">
        <f>SUM(E20+F20+J20+L20+N20+P20)</f>
        <v>41</v>
      </c>
      <c r="T20" s="231">
        <f>SUM(T12+T16)/2</f>
        <v>4.43</v>
      </c>
    </row>
    <row r="21" spans="1:20" s="43" customFormat="1" ht="12.75" x14ac:dyDescent="0.2">
      <c r="A21" s="24">
        <v>2</v>
      </c>
      <c r="B21" s="24" t="s">
        <v>467</v>
      </c>
      <c r="C21" s="106">
        <f>SUM(C13+C17)/2</f>
        <v>2.6950000000000003</v>
      </c>
      <c r="D21" s="107">
        <f>C21*100/AVERAGE($C$20:$C$20)</f>
        <v>115.91397849462365</v>
      </c>
      <c r="E21" s="108">
        <v>14</v>
      </c>
      <c r="F21" s="107">
        <f t="shared" si="0"/>
        <v>9</v>
      </c>
      <c r="G21" s="107">
        <f t="shared" si="0"/>
        <v>68</v>
      </c>
      <c r="H21" s="112">
        <f t="shared" si="0"/>
        <v>95.5</v>
      </c>
      <c r="I21" s="107">
        <f t="shared" si="0"/>
        <v>665.85</v>
      </c>
      <c r="J21" s="108">
        <v>7</v>
      </c>
      <c r="K21" s="109">
        <f>SUM(K13+K17)/2</f>
        <v>13.19</v>
      </c>
      <c r="L21" s="108">
        <v>6</v>
      </c>
      <c r="M21" s="106">
        <f>SUM(M13+M17)/2</f>
        <v>43.7</v>
      </c>
      <c r="N21" s="108">
        <v>6</v>
      </c>
      <c r="O21" s="109">
        <f>SUM(O13+O17)/2</f>
        <v>60.82</v>
      </c>
      <c r="P21" s="219">
        <v>5</v>
      </c>
      <c r="Q21" s="219"/>
      <c r="R21" s="219"/>
      <c r="S21" s="86">
        <f>SUM(E21+F21+J21+L21+N21+P21)</f>
        <v>47</v>
      </c>
      <c r="T21" s="109">
        <f>SUM(T13+T17)/2</f>
        <v>5</v>
      </c>
    </row>
    <row r="22" spans="1:20" s="43" customFormat="1" ht="12.75" x14ac:dyDescent="0.2">
      <c r="A22" s="181"/>
      <c r="B22" s="181"/>
      <c r="C22" s="182"/>
      <c r="D22" s="183"/>
      <c r="E22" s="184"/>
      <c r="F22" s="183"/>
      <c r="G22" s="183"/>
      <c r="H22" s="185"/>
      <c r="I22" s="183"/>
      <c r="J22" s="184"/>
      <c r="K22" s="186"/>
      <c r="L22" s="184"/>
      <c r="M22" s="182"/>
      <c r="N22" s="184"/>
      <c r="O22" s="186"/>
      <c r="P22" s="187"/>
      <c r="Q22" s="187"/>
      <c r="R22" s="187"/>
      <c r="S22" s="188"/>
    </row>
    <row r="24" spans="1:20" x14ac:dyDescent="0.25">
      <c r="B24" s="524" t="s">
        <v>62</v>
      </c>
      <c r="C24" s="524"/>
      <c r="D24" s="524"/>
      <c r="E24" s="524"/>
      <c r="F24" s="524"/>
      <c r="G24" s="564"/>
      <c r="H24" s="564"/>
    </row>
    <row r="25" spans="1:20" x14ac:dyDescent="0.25">
      <c r="B25" s="71" t="s">
        <v>441</v>
      </c>
      <c r="C25" s="525" t="s">
        <v>89</v>
      </c>
      <c r="D25" s="526"/>
      <c r="E25" s="525" t="s">
        <v>63</v>
      </c>
      <c r="F25" s="526"/>
      <c r="G25" s="551"/>
      <c r="H25" s="552"/>
    </row>
    <row r="26" spans="1:20" x14ac:dyDescent="0.25">
      <c r="B26" s="72" t="s">
        <v>64</v>
      </c>
      <c r="C26" s="81"/>
      <c r="D26" s="82"/>
      <c r="E26" s="82"/>
      <c r="F26" s="175"/>
      <c r="G26" s="82"/>
      <c r="H26" s="82"/>
    </row>
    <row r="27" spans="1:20" x14ac:dyDescent="0.25">
      <c r="B27" s="72" t="s">
        <v>95</v>
      </c>
      <c r="C27" s="525" t="s">
        <v>636</v>
      </c>
      <c r="D27" s="527"/>
      <c r="E27" s="534" t="s">
        <v>475</v>
      </c>
      <c r="F27" s="534"/>
      <c r="G27" s="550"/>
      <c r="H27" s="550"/>
    </row>
    <row r="28" spans="1:20" x14ac:dyDescent="0.25">
      <c r="B28" s="72" t="s">
        <v>65</v>
      </c>
      <c r="C28" s="525">
        <v>1.75</v>
      </c>
      <c r="D28" s="526"/>
      <c r="E28" s="562">
        <v>3.9</v>
      </c>
      <c r="F28" s="563"/>
      <c r="G28" s="550"/>
      <c r="H28" s="550"/>
    </row>
    <row r="29" spans="1:20" x14ac:dyDescent="0.25">
      <c r="B29" s="72" t="s">
        <v>66</v>
      </c>
      <c r="C29" s="525">
        <v>6.77</v>
      </c>
      <c r="D29" s="526"/>
      <c r="E29" s="531">
        <v>5.7</v>
      </c>
      <c r="F29" s="532"/>
      <c r="G29" s="549"/>
      <c r="H29" s="550"/>
    </row>
    <row r="30" spans="1:20" x14ac:dyDescent="0.25">
      <c r="B30" s="72" t="s">
        <v>67</v>
      </c>
      <c r="C30" s="525">
        <v>301.5</v>
      </c>
      <c r="D30" s="526"/>
      <c r="E30" s="542">
        <v>101</v>
      </c>
      <c r="F30" s="543"/>
      <c r="G30" s="553"/>
      <c r="H30" s="554"/>
    </row>
    <row r="31" spans="1:20" x14ac:dyDescent="0.25">
      <c r="B31" s="72" t="s">
        <v>68</v>
      </c>
      <c r="C31" s="525">
        <v>140.80000000000001</v>
      </c>
      <c r="D31" s="526"/>
      <c r="E31" s="542">
        <v>101</v>
      </c>
      <c r="F31" s="543"/>
      <c r="G31" s="553"/>
      <c r="H31" s="554"/>
    </row>
    <row r="32" spans="1:20" x14ac:dyDescent="0.25">
      <c r="B32" s="72" t="s">
        <v>77</v>
      </c>
      <c r="C32" s="525" t="s">
        <v>471</v>
      </c>
      <c r="D32" s="527"/>
      <c r="E32" s="531" t="s">
        <v>163</v>
      </c>
      <c r="F32" s="532"/>
      <c r="G32" s="550"/>
      <c r="H32" s="550"/>
    </row>
    <row r="33" spans="2:8" x14ac:dyDescent="0.25">
      <c r="B33" s="72" t="s">
        <v>84</v>
      </c>
      <c r="C33" s="525" t="s">
        <v>92</v>
      </c>
      <c r="D33" s="527"/>
      <c r="E33" s="527"/>
      <c r="F33" s="526"/>
      <c r="G33" s="263"/>
      <c r="H33" s="264"/>
    </row>
    <row r="34" spans="2:8" x14ac:dyDescent="0.25">
      <c r="B34" s="72" t="s">
        <v>69</v>
      </c>
      <c r="C34" s="534" t="s">
        <v>335</v>
      </c>
      <c r="D34" s="534"/>
      <c r="E34" s="535" t="s">
        <v>476</v>
      </c>
      <c r="F34" s="535"/>
      <c r="G34" s="565"/>
      <c r="H34" s="549"/>
    </row>
    <row r="35" spans="2:8" x14ac:dyDescent="0.25">
      <c r="B35" s="71" t="s">
        <v>70</v>
      </c>
      <c r="C35" s="525" t="s">
        <v>472</v>
      </c>
      <c r="D35" s="526"/>
      <c r="E35" s="535" t="s">
        <v>392</v>
      </c>
      <c r="F35" s="535"/>
      <c r="G35" s="565"/>
      <c r="H35" s="549"/>
    </row>
    <row r="36" spans="2:8" x14ac:dyDescent="0.25">
      <c r="B36" s="72" t="s">
        <v>71</v>
      </c>
      <c r="C36" s="265"/>
      <c r="D36" s="265"/>
      <c r="E36" s="265"/>
      <c r="F36" s="265"/>
      <c r="G36" s="82"/>
      <c r="H36" s="82"/>
    </row>
    <row r="37" spans="2:8" x14ac:dyDescent="0.25">
      <c r="B37" s="72" t="s">
        <v>72</v>
      </c>
      <c r="C37" s="73"/>
      <c r="D37" s="216"/>
      <c r="E37" s="124"/>
      <c r="F37" s="217"/>
      <c r="G37" s="174"/>
      <c r="H37" s="257"/>
    </row>
    <row r="38" spans="2:8" x14ac:dyDescent="0.25">
      <c r="B38" s="72" t="s">
        <v>82</v>
      </c>
      <c r="C38" s="72"/>
      <c r="D38" s="216"/>
      <c r="E38" s="124"/>
      <c r="F38" s="217"/>
      <c r="G38" s="174"/>
      <c r="H38" s="257"/>
    </row>
    <row r="39" spans="2:8" x14ac:dyDescent="0.25">
      <c r="B39" s="72" t="s">
        <v>82</v>
      </c>
      <c r="C39" s="72"/>
      <c r="D39" s="216"/>
      <c r="E39" s="124"/>
      <c r="F39" s="217"/>
      <c r="G39" s="174"/>
      <c r="H39" s="257"/>
    </row>
  </sheetData>
  <mergeCells count="37">
    <mergeCell ref="C33:F33"/>
    <mergeCell ref="C34:D34"/>
    <mergeCell ref="E34:F34"/>
    <mergeCell ref="G34:H34"/>
    <mergeCell ref="C35:D35"/>
    <mergeCell ref="E35:F35"/>
    <mergeCell ref="G35:H35"/>
    <mergeCell ref="C31:D31"/>
    <mergeCell ref="E31:F31"/>
    <mergeCell ref="G31:H31"/>
    <mergeCell ref="C32:D32"/>
    <mergeCell ref="E32:F32"/>
    <mergeCell ref="G32:H32"/>
    <mergeCell ref="C29:D29"/>
    <mergeCell ref="E29:F29"/>
    <mergeCell ref="G29:H29"/>
    <mergeCell ref="C30:D30"/>
    <mergeCell ref="E30:F30"/>
    <mergeCell ref="G30:H30"/>
    <mergeCell ref="O8:P8"/>
    <mergeCell ref="S8:S9"/>
    <mergeCell ref="M8:N8"/>
    <mergeCell ref="B24:H24"/>
    <mergeCell ref="C25:D25"/>
    <mergeCell ref="E25:F25"/>
    <mergeCell ref="G25:H25"/>
    <mergeCell ref="C27:D27"/>
    <mergeCell ref="E27:F27"/>
    <mergeCell ref="G27:H27"/>
    <mergeCell ref="C28:D28"/>
    <mergeCell ref="E28:F28"/>
    <mergeCell ref="G28:H28"/>
    <mergeCell ref="A8:A9"/>
    <mergeCell ref="B8:B9"/>
    <mergeCell ref="C8:E8"/>
    <mergeCell ref="I8:J8"/>
    <mergeCell ref="K8:L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U60"/>
  <sheetViews>
    <sheetView workbookViewId="0">
      <selection activeCell="H35" sqref="H35"/>
    </sheetView>
  </sheetViews>
  <sheetFormatPr defaultRowHeight="15" x14ac:dyDescent="0.25"/>
  <cols>
    <col min="1" max="1" width="3.7109375" customWidth="1"/>
    <col min="2" max="2" width="26.28515625" customWidth="1"/>
    <col min="3" max="3" width="16" customWidth="1"/>
    <col min="4" max="4" width="28.5703125" customWidth="1"/>
    <col min="5" max="5" width="13" customWidth="1"/>
    <col min="6" max="6" width="29.28515625" customWidth="1"/>
    <col min="19" max="20" width="9.140625" style="235"/>
  </cols>
  <sheetData>
    <row r="2" spans="1:21" x14ac:dyDescent="0.25">
      <c r="B2" s="48" t="s">
        <v>477</v>
      </c>
    </row>
    <row r="3" spans="1:21" x14ac:dyDescent="0.25">
      <c r="B3" s="48" t="s">
        <v>478</v>
      </c>
    </row>
    <row r="5" spans="1:21" ht="15.75" x14ac:dyDescent="0.25">
      <c r="A5" s="49" t="s">
        <v>52</v>
      </c>
    </row>
    <row r="7" spans="1:21" ht="76.5" x14ac:dyDescent="0.25">
      <c r="A7" s="523" t="s">
        <v>0</v>
      </c>
      <c r="B7" s="523" t="s">
        <v>1</v>
      </c>
      <c r="C7" s="523" t="s">
        <v>24</v>
      </c>
      <c r="D7" s="523"/>
      <c r="E7" s="523"/>
      <c r="F7" s="50" t="s">
        <v>4</v>
      </c>
      <c r="G7" s="50" t="s">
        <v>25</v>
      </c>
      <c r="H7" s="50" t="s">
        <v>44</v>
      </c>
      <c r="I7" s="523" t="s">
        <v>7</v>
      </c>
      <c r="J7" s="523"/>
      <c r="K7" s="523" t="s">
        <v>8</v>
      </c>
      <c r="L7" s="523"/>
      <c r="M7" s="523" t="s">
        <v>9</v>
      </c>
      <c r="N7" s="523"/>
      <c r="O7" s="523" t="s">
        <v>53</v>
      </c>
      <c r="P7" s="523"/>
      <c r="Q7" s="523" t="s">
        <v>54</v>
      </c>
      <c r="R7" s="523"/>
      <c r="S7" s="250" t="s">
        <v>106</v>
      </c>
      <c r="T7" s="250" t="s">
        <v>70</v>
      </c>
      <c r="U7" s="547" t="s">
        <v>12</v>
      </c>
    </row>
    <row r="8" spans="1:21" ht="25.5" x14ac:dyDescent="0.25">
      <c r="A8" s="523"/>
      <c r="B8" s="523"/>
      <c r="C8" s="50" t="s">
        <v>13</v>
      </c>
      <c r="D8" s="50" t="s">
        <v>14</v>
      </c>
      <c r="E8" s="50" t="s">
        <v>15</v>
      </c>
      <c r="F8" s="50" t="s">
        <v>15</v>
      </c>
      <c r="G8" s="50" t="s">
        <v>17</v>
      </c>
      <c r="H8" s="50" t="s">
        <v>18</v>
      </c>
      <c r="I8" s="50" t="s">
        <v>19</v>
      </c>
      <c r="J8" s="50" t="s">
        <v>15</v>
      </c>
      <c r="K8" s="50" t="s">
        <v>20</v>
      </c>
      <c r="L8" s="51" t="s">
        <v>15</v>
      </c>
      <c r="M8" s="51" t="s">
        <v>21</v>
      </c>
      <c r="N8" s="51" t="s">
        <v>15</v>
      </c>
      <c r="O8" s="50" t="s">
        <v>20</v>
      </c>
      <c r="P8" s="50" t="s">
        <v>15</v>
      </c>
      <c r="Q8" s="50" t="s">
        <v>20</v>
      </c>
      <c r="R8" s="50" t="s">
        <v>15</v>
      </c>
      <c r="S8" s="250" t="s">
        <v>132</v>
      </c>
      <c r="T8" s="250" t="s">
        <v>135</v>
      </c>
      <c r="U8" s="547"/>
    </row>
    <row r="10" spans="1:21" s="43" customFormat="1" ht="12.75" x14ac:dyDescent="0.2">
      <c r="A10" s="67" t="s">
        <v>130</v>
      </c>
    </row>
    <row r="11" spans="1:21" s="43" customFormat="1" ht="12.75" x14ac:dyDescent="0.2">
      <c r="A11" s="143">
        <v>1</v>
      </c>
      <c r="B11" s="143" t="s">
        <v>59</v>
      </c>
      <c r="C11" s="138">
        <v>4.22</v>
      </c>
      <c r="D11" s="140">
        <v>100</v>
      </c>
      <c r="E11" s="136">
        <v>10</v>
      </c>
      <c r="F11" s="136">
        <v>9</v>
      </c>
      <c r="G11" s="136">
        <v>81</v>
      </c>
      <c r="H11" s="136">
        <v>79</v>
      </c>
      <c r="I11" s="232">
        <v>461.1</v>
      </c>
      <c r="J11" s="136">
        <v>4</v>
      </c>
      <c r="K11" s="230">
        <v>12.65</v>
      </c>
      <c r="L11" s="136">
        <v>6</v>
      </c>
      <c r="M11" s="136">
        <v>31.5</v>
      </c>
      <c r="N11" s="136">
        <v>6</v>
      </c>
      <c r="O11" s="231">
        <v>28.4</v>
      </c>
      <c r="P11" s="136">
        <v>4</v>
      </c>
      <c r="Q11" s="231">
        <v>5.0999999999999996</v>
      </c>
      <c r="R11" s="136">
        <v>5</v>
      </c>
      <c r="S11" s="228" t="s">
        <v>473</v>
      </c>
      <c r="T11" s="228" t="s">
        <v>223</v>
      </c>
      <c r="U11" s="136">
        <f>SUM(E11+J11+L11+N11+P11+R11)</f>
        <v>35</v>
      </c>
    </row>
    <row r="12" spans="1:21" s="43" customFormat="1" ht="12.75" x14ac:dyDescent="0.2">
      <c r="A12" s="24">
        <v>2</v>
      </c>
      <c r="B12" s="24" t="s">
        <v>283</v>
      </c>
      <c r="C12" s="13">
        <v>4</v>
      </c>
      <c r="D12" s="12">
        <f>(C12*100)/C$11</f>
        <v>94.786729857819907</v>
      </c>
      <c r="E12" s="11">
        <v>8</v>
      </c>
      <c r="F12" s="11">
        <v>9</v>
      </c>
      <c r="G12" s="11">
        <v>72</v>
      </c>
      <c r="H12" s="202">
        <v>79</v>
      </c>
      <c r="I12" s="104">
        <v>430.8</v>
      </c>
      <c r="J12" s="11">
        <v>2</v>
      </c>
      <c r="K12" s="13">
        <v>12.92</v>
      </c>
      <c r="L12" s="11">
        <v>6</v>
      </c>
      <c r="M12" s="11">
        <v>35.1</v>
      </c>
      <c r="N12" s="11">
        <v>6</v>
      </c>
      <c r="O12" s="109">
        <v>26.55</v>
      </c>
      <c r="P12" s="11">
        <v>4</v>
      </c>
      <c r="Q12" s="109">
        <v>4.0999999999999996</v>
      </c>
      <c r="R12" s="11">
        <v>3</v>
      </c>
      <c r="S12" s="219" t="s">
        <v>473</v>
      </c>
      <c r="T12" s="219" t="s">
        <v>223</v>
      </c>
      <c r="U12" s="17">
        <f>SUM(E12+J12+L12+N12+P12+R12)</f>
        <v>29</v>
      </c>
    </row>
    <row r="13" spans="1:21" s="43" customFormat="1" ht="12.75" x14ac:dyDescent="0.2">
      <c r="A13" s="24">
        <v>3</v>
      </c>
      <c r="B13" s="24" t="s">
        <v>284</v>
      </c>
      <c r="C13" s="13">
        <v>4.34</v>
      </c>
      <c r="D13" s="104">
        <f>(C13*100)/C$11</f>
        <v>102.84360189573461</v>
      </c>
      <c r="E13" s="219">
        <v>10</v>
      </c>
      <c r="F13" s="219">
        <v>9</v>
      </c>
      <c r="G13" s="219">
        <v>72</v>
      </c>
      <c r="H13" s="219">
        <v>79</v>
      </c>
      <c r="I13" s="104">
        <v>445.7</v>
      </c>
      <c r="J13" s="219">
        <v>3</v>
      </c>
      <c r="K13" s="13">
        <v>12.4</v>
      </c>
      <c r="L13" s="219">
        <v>6</v>
      </c>
      <c r="M13" s="219">
        <v>33.4</v>
      </c>
      <c r="N13" s="219">
        <v>6</v>
      </c>
      <c r="O13" s="109">
        <v>27.57</v>
      </c>
      <c r="P13" s="219">
        <v>4</v>
      </c>
      <c r="Q13" s="109">
        <v>4.0999999999999996</v>
      </c>
      <c r="R13" s="219">
        <v>3</v>
      </c>
      <c r="S13" s="219" t="s">
        <v>473</v>
      </c>
      <c r="T13" s="219" t="s">
        <v>223</v>
      </c>
      <c r="U13" s="108">
        <f>SUM(E13+J13+L13+N13+P13+R13)</f>
        <v>32</v>
      </c>
    </row>
    <row r="14" spans="1:21" s="43" customFormat="1" ht="12.75" x14ac:dyDescent="0.2">
      <c r="A14" s="24">
        <v>4</v>
      </c>
      <c r="B14" s="24" t="s">
        <v>659</v>
      </c>
      <c r="C14" s="13">
        <v>3.23</v>
      </c>
      <c r="D14" s="104">
        <f t="shared" ref="D14" si="0">(C14*100)/C$11</f>
        <v>76.540284360189574</v>
      </c>
      <c r="E14" s="170">
        <v>6</v>
      </c>
      <c r="F14" s="170">
        <v>9</v>
      </c>
      <c r="G14" s="170">
        <v>64</v>
      </c>
      <c r="H14" s="202">
        <v>79</v>
      </c>
      <c r="I14" s="104">
        <v>460.7</v>
      </c>
      <c r="J14" s="170">
        <v>4</v>
      </c>
      <c r="K14" s="13">
        <v>13.66</v>
      </c>
      <c r="L14" s="170">
        <v>7</v>
      </c>
      <c r="M14" s="105">
        <v>34.299999999999997</v>
      </c>
      <c r="N14" s="170">
        <v>6</v>
      </c>
      <c r="O14" s="109">
        <v>22.24</v>
      </c>
      <c r="P14" s="170">
        <v>6</v>
      </c>
      <c r="Q14" s="109">
        <v>4.3</v>
      </c>
      <c r="R14" s="170">
        <v>3</v>
      </c>
      <c r="S14" s="219" t="s">
        <v>473</v>
      </c>
      <c r="T14" s="219" t="s">
        <v>223</v>
      </c>
      <c r="U14" s="108">
        <f t="shared" ref="U14" si="1">SUM(E14+J14+L14+N14+P14+R14)</f>
        <v>32</v>
      </c>
    </row>
    <row r="15" spans="1:21" s="43" customFormat="1" ht="12.75" x14ac:dyDescent="0.2">
      <c r="I15" s="44"/>
    </row>
    <row r="16" spans="1:21" s="43" customFormat="1" ht="12.75" x14ac:dyDescent="0.2">
      <c r="A16" s="67" t="s">
        <v>131</v>
      </c>
      <c r="I16" s="44"/>
    </row>
    <row r="17" spans="1:21" s="43" customFormat="1" ht="12.75" x14ac:dyDescent="0.2">
      <c r="A17" s="143">
        <v>1</v>
      </c>
      <c r="B17" s="143" t="s">
        <v>59</v>
      </c>
      <c r="C17" s="136">
        <v>2.37</v>
      </c>
      <c r="D17" s="140">
        <v>100</v>
      </c>
      <c r="E17" s="136">
        <v>10</v>
      </c>
      <c r="F17" s="136">
        <v>9</v>
      </c>
      <c r="G17" s="136">
        <v>87</v>
      </c>
      <c r="H17" s="136">
        <v>96</v>
      </c>
      <c r="I17" s="232">
        <v>446.3</v>
      </c>
      <c r="J17" s="136">
        <v>4</v>
      </c>
      <c r="K17" s="230">
        <v>12.14</v>
      </c>
      <c r="L17" s="136">
        <v>6</v>
      </c>
      <c r="M17" s="136">
        <v>28.5</v>
      </c>
      <c r="N17" s="136">
        <v>5</v>
      </c>
      <c r="O17" s="231">
        <v>34.68</v>
      </c>
      <c r="P17" s="136">
        <v>2</v>
      </c>
      <c r="Q17" s="228">
        <v>5.0999999999999996</v>
      </c>
      <c r="R17" s="136">
        <v>5</v>
      </c>
      <c r="S17" s="228" t="s">
        <v>165</v>
      </c>
      <c r="T17" s="228" t="s">
        <v>167</v>
      </c>
      <c r="U17" s="136">
        <f>SUM(E17+J17+L17+N17+P17+R17)</f>
        <v>32</v>
      </c>
    </row>
    <row r="18" spans="1:21" s="43" customFormat="1" ht="12.75" x14ac:dyDescent="0.2">
      <c r="A18" s="24">
        <v>2</v>
      </c>
      <c r="B18" s="24" t="s">
        <v>283</v>
      </c>
      <c r="C18" s="219">
        <v>2.96</v>
      </c>
      <c r="D18" s="12">
        <f>(C18*100)/C$17</f>
        <v>124.89451476793248</v>
      </c>
      <c r="E18" s="11">
        <v>14</v>
      </c>
      <c r="F18" s="202">
        <v>9</v>
      </c>
      <c r="G18" s="11">
        <v>83</v>
      </c>
      <c r="H18" s="203">
        <v>94</v>
      </c>
      <c r="I18" s="104">
        <v>470.9</v>
      </c>
      <c r="J18" s="11">
        <v>4</v>
      </c>
      <c r="K18" s="13">
        <v>12.12</v>
      </c>
      <c r="L18" s="11">
        <v>6</v>
      </c>
      <c r="M18" s="105">
        <v>33.5</v>
      </c>
      <c r="N18" s="11">
        <v>6</v>
      </c>
      <c r="O18" s="109">
        <v>20.82</v>
      </c>
      <c r="P18" s="11">
        <v>7</v>
      </c>
      <c r="Q18" s="109">
        <v>4.4000000000000004</v>
      </c>
      <c r="R18" s="11">
        <v>3</v>
      </c>
      <c r="S18" s="219" t="s">
        <v>440</v>
      </c>
      <c r="T18" s="219" t="s">
        <v>167</v>
      </c>
      <c r="U18" s="17">
        <f>SUM(E18+J18+L18+N18+P18+R18)</f>
        <v>40</v>
      </c>
    </row>
    <row r="19" spans="1:21" s="43" customFormat="1" ht="12.75" x14ac:dyDescent="0.2">
      <c r="A19" s="24">
        <v>3</v>
      </c>
      <c r="B19" s="24" t="s">
        <v>284</v>
      </c>
      <c r="C19" s="219">
        <v>3.04</v>
      </c>
      <c r="D19" s="104">
        <f>(C19*100)/C$17</f>
        <v>128.27004219409281</v>
      </c>
      <c r="E19" s="219">
        <v>16</v>
      </c>
      <c r="F19" s="219">
        <v>9</v>
      </c>
      <c r="G19" s="219">
        <v>83</v>
      </c>
      <c r="H19" s="219">
        <v>94</v>
      </c>
      <c r="I19" s="104">
        <v>456.9</v>
      </c>
      <c r="J19" s="219">
        <v>3</v>
      </c>
      <c r="K19" s="13">
        <v>12.08</v>
      </c>
      <c r="L19" s="219">
        <v>6</v>
      </c>
      <c r="M19" s="105">
        <v>33.6</v>
      </c>
      <c r="N19" s="219">
        <v>6</v>
      </c>
      <c r="O19" s="109">
        <v>26.02</v>
      </c>
      <c r="P19" s="219">
        <v>4</v>
      </c>
      <c r="Q19" s="109">
        <v>4.0999999999999996</v>
      </c>
      <c r="R19" s="219">
        <v>3</v>
      </c>
      <c r="S19" s="219" t="s">
        <v>440</v>
      </c>
      <c r="T19" s="219" t="s">
        <v>167</v>
      </c>
      <c r="U19" s="108">
        <f>SUM(E19+J19+L19+N19+P19+R19)</f>
        <v>38</v>
      </c>
    </row>
    <row r="20" spans="1:21" s="43" customFormat="1" ht="12.75" x14ac:dyDescent="0.2">
      <c r="A20" s="24">
        <v>4</v>
      </c>
      <c r="B20" s="24" t="s">
        <v>659</v>
      </c>
      <c r="C20" s="219">
        <v>2.74</v>
      </c>
      <c r="D20" s="104">
        <f t="shared" ref="D20" si="2">(C20*100)/C$17</f>
        <v>115.61181434599156</v>
      </c>
      <c r="E20" s="170">
        <v>14</v>
      </c>
      <c r="F20" s="202">
        <v>9</v>
      </c>
      <c r="G20" s="170">
        <v>77</v>
      </c>
      <c r="H20" s="203">
        <v>94</v>
      </c>
      <c r="I20" s="104">
        <v>471.8</v>
      </c>
      <c r="J20" s="170">
        <v>4</v>
      </c>
      <c r="K20" s="13">
        <v>12.05</v>
      </c>
      <c r="L20" s="170">
        <v>6</v>
      </c>
      <c r="M20" s="105">
        <v>33.4</v>
      </c>
      <c r="N20" s="170">
        <v>6</v>
      </c>
      <c r="O20" s="109">
        <v>21.68</v>
      </c>
      <c r="P20" s="170">
        <v>7</v>
      </c>
      <c r="Q20" s="108">
        <v>4.5999999999999996</v>
      </c>
      <c r="R20" s="170">
        <v>4</v>
      </c>
      <c r="S20" s="219" t="s">
        <v>440</v>
      </c>
      <c r="T20" s="219" t="s">
        <v>167</v>
      </c>
      <c r="U20" s="108">
        <f t="shared" ref="U20" si="3">SUM(E20+J20+L20+N20+P20+R20)</f>
        <v>41</v>
      </c>
    </row>
    <row r="21" spans="1:21" s="43" customFormat="1" ht="12.75" x14ac:dyDescent="0.2"/>
    <row r="22" spans="1:21" s="43" customFormat="1" ht="12.75" x14ac:dyDescent="0.2">
      <c r="A22" s="67" t="s">
        <v>129</v>
      </c>
    </row>
    <row r="23" spans="1:21" s="43" customFormat="1" ht="12.75" x14ac:dyDescent="0.2">
      <c r="A23" s="143">
        <v>1</v>
      </c>
      <c r="B23" s="143" t="s">
        <v>59</v>
      </c>
      <c r="C23" s="138">
        <f>SUM(C11+C17)/2</f>
        <v>3.2949999999999999</v>
      </c>
      <c r="D23" s="140">
        <v>100</v>
      </c>
      <c r="E23" s="136">
        <v>10</v>
      </c>
      <c r="F23" s="140">
        <f t="shared" ref="F23:I26" si="4">SUM(F11+F17)/2</f>
        <v>9</v>
      </c>
      <c r="G23" s="140">
        <f t="shared" si="4"/>
        <v>84</v>
      </c>
      <c r="H23" s="140">
        <f t="shared" si="4"/>
        <v>87.5</v>
      </c>
      <c r="I23" s="140">
        <f t="shared" si="4"/>
        <v>453.70000000000005</v>
      </c>
      <c r="J23" s="136">
        <v>3</v>
      </c>
      <c r="K23" s="230">
        <f>SUM(K11+K17)/2</f>
        <v>12.395</v>
      </c>
      <c r="L23" s="136">
        <v>6</v>
      </c>
      <c r="M23" s="139">
        <f>SUM(M11+M17)/2</f>
        <v>30</v>
      </c>
      <c r="N23" s="136">
        <v>5</v>
      </c>
      <c r="O23" s="139">
        <f>SUM(O11+O17)/2</f>
        <v>31.54</v>
      </c>
      <c r="P23" s="136">
        <v>3</v>
      </c>
      <c r="Q23" s="139">
        <f>(Q11+Q17)/2</f>
        <v>5.0999999999999996</v>
      </c>
      <c r="R23" s="136">
        <v>5</v>
      </c>
      <c r="S23" s="228"/>
      <c r="T23" s="228"/>
      <c r="U23" s="136">
        <f>SUM(E23+J23+L23+N23+P23+R23)</f>
        <v>32</v>
      </c>
    </row>
    <row r="24" spans="1:21" s="43" customFormat="1" ht="12.75" x14ac:dyDescent="0.2">
      <c r="A24" s="24">
        <v>2</v>
      </c>
      <c r="B24" s="24" t="s">
        <v>283</v>
      </c>
      <c r="C24" s="15">
        <f>SUM(C12+C18)/2</f>
        <v>3.48</v>
      </c>
      <c r="D24" s="16">
        <f>(C24*100)/C$23</f>
        <v>105.61456752655539</v>
      </c>
      <c r="E24" s="17">
        <v>12</v>
      </c>
      <c r="F24" s="16">
        <f t="shared" si="4"/>
        <v>9</v>
      </c>
      <c r="G24" s="16">
        <f t="shared" si="4"/>
        <v>77.5</v>
      </c>
      <c r="H24" s="16">
        <f t="shared" si="4"/>
        <v>86.5</v>
      </c>
      <c r="I24" s="16">
        <f t="shared" si="4"/>
        <v>450.85</v>
      </c>
      <c r="J24" s="17">
        <v>3</v>
      </c>
      <c r="K24" s="106">
        <f>SUM(K12+K18)/2</f>
        <v>12.52</v>
      </c>
      <c r="L24" s="17">
        <v>6</v>
      </c>
      <c r="M24" s="18">
        <f>SUM(M12+M18)/2</f>
        <v>34.299999999999997</v>
      </c>
      <c r="N24" s="17">
        <v>6</v>
      </c>
      <c r="O24" s="109">
        <f>SUM(O12+O18)/2</f>
        <v>23.685000000000002</v>
      </c>
      <c r="P24" s="17">
        <v>6</v>
      </c>
      <c r="Q24" s="109">
        <f>(Q12+Q18)/2</f>
        <v>4.25</v>
      </c>
      <c r="R24" s="11">
        <v>3</v>
      </c>
      <c r="S24" s="219"/>
      <c r="T24" s="219"/>
      <c r="U24" s="17">
        <f>SUM(E24+J24+L24+N24+P24+R24)</f>
        <v>36</v>
      </c>
    </row>
    <row r="25" spans="1:21" s="43" customFormat="1" ht="12.75" x14ac:dyDescent="0.2">
      <c r="A25" s="24">
        <v>3</v>
      </c>
      <c r="B25" s="24" t="s">
        <v>284</v>
      </c>
      <c r="C25" s="106">
        <f>SUM(C13+C19)/2</f>
        <v>3.69</v>
      </c>
      <c r="D25" s="107">
        <f>(C25*100)/C$23</f>
        <v>111.98786039453718</v>
      </c>
      <c r="E25" s="108">
        <v>12</v>
      </c>
      <c r="F25" s="107">
        <f t="shared" si="4"/>
        <v>9</v>
      </c>
      <c r="G25" s="107">
        <f t="shared" si="4"/>
        <v>77.5</v>
      </c>
      <c r="H25" s="107">
        <f t="shared" si="4"/>
        <v>86.5</v>
      </c>
      <c r="I25" s="107">
        <f t="shared" si="4"/>
        <v>451.29999999999995</v>
      </c>
      <c r="J25" s="108">
        <v>3</v>
      </c>
      <c r="K25" s="106">
        <f>SUM(K13+K19)/2</f>
        <v>12.24</v>
      </c>
      <c r="L25" s="108">
        <v>6</v>
      </c>
      <c r="M25" s="109">
        <f>SUM(M13+M19)/2</f>
        <v>33.5</v>
      </c>
      <c r="N25" s="108">
        <v>6</v>
      </c>
      <c r="O25" s="109">
        <f>SUM(O13+O19)/2</f>
        <v>26.795000000000002</v>
      </c>
      <c r="P25" s="108">
        <v>4</v>
      </c>
      <c r="Q25" s="109">
        <f>(Q13+Q19)/2</f>
        <v>4.0999999999999996</v>
      </c>
      <c r="R25" s="219">
        <v>3</v>
      </c>
      <c r="S25" s="219"/>
      <c r="T25" s="219"/>
      <c r="U25" s="108">
        <f>SUM(E25+J25+L25+N25+P25+R25)</f>
        <v>34</v>
      </c>
    </row>
    <row r="26" spans="1:21" s="43" customFormat="1" ht="12.75" x14ac:dyDescent="0.2">
      <c r="A26" s="24">
        <v>4</v>
      </c>
      <c r="B26" s="24" t="s">
        <v>659</v>
      </c>
      <c r="C26" s="106">
        <f>SUM(C14+C20)/2</f>
        <v>2.9850000000000003</v>
      </c>
      <c r="D26" s="107">
        <f t="shared" ref="D26" si="5">(C26*100)/C$23</f>
        <v>90.591805766312618</v>
      </c>
      <c r="E26" s="108">
        <v>8</v>
      </c>
      <c r="F26" s="107">
        <f t="shared" si="4"/>
        <v>9</v>
      </c>
      <c r="G26" s="107">
        <f t="shared" si="4"/>
        <v>70.5</v>
      </c>
      <c r="H26" s="107">
        <f t="shared" si="4"/>
        <v>86.5</v>
      </c>
      <c r="I26" s="107">
        <f t="shared" si="4"/>
        <v>466.25</v>
      </c>
      <c r="J26" s="108">
        <v>4</v>
      </c>
      <c r="K26" s="106">
        <f>SUM(K14+K20)/2</f>
        <v>12.855</v>
      </c>
      <c r="L26" s="108">
        <v>6</v>
      </c>
      <c r="M26" s="109">
        <f>SUM(M14+M20)/2</f>
        <v>33.849999999999994</v>
      </c>
      <c r="N26" s="108">
        <v>6</v>
      </c>
      <c r="O26" s="109">
        <f>SUM(O14+O20)/2</f>
        <v>21.96</v>
      </c>
      <c r="P26" s="108">
        <v>6</v>
      </c>
      <c r="Q26" s="109">
        <f>(Q14+Q20)/2</f>
        <v>4.4499999999999993</v>
      </c>
      <c r="R26" s="170">
        <v>3</v>
      </c>
      <c r="S26" s="219"/>
      <c r="T26" s="219"/>
      <c r="U26" s="108">
        <f t="shared" ref="U26" si="6">SUM(E26+J26+L26+N26+P26+R26)</f>
        <v>33</v>
      </c>
    </row>
    <row r="28" spans="1:21" x14ac:dyDescent="0.25">
      <c r="B28" s="524" t="s">
        <v>62</v>
      </c>
      <c r="C28" s="524"/>
      <c r="D28" s="524"/>
      <c r="E28" s="524"/>
      <c r="F28" s="524"/>
    </row>
    <row r="29" spans="1:21" x14ac:dyDescent="0.25">
      <c r="B29" s="71" t="s">
        <v>441</v>
      </c>
      <c r="C29" s="525" t="s">
        <v>63</v>
      </c>
      <c r="D29" s="526"/>
      <c r="E29" s="525" t="s">
        <v>89</v>
      </c>
      <c r="F29" s="526"/>
    </row>
    <row r="30" spans="1:21" x14ac:dyDescent="0.25">
      <c r="B30" s="72" t="s">
        <v>64</v>
      </c>
      <c r="C30" s="528"/>
      <c r="D30" s="529"/>
      <c r="E30" s="529"/>
      <c r="F30" s="530"/>
    </row>
    <row r="31" spans="1:21" s="47" customFormat="1" x14ac:dyDescent="0.25">
      <c r="B31" s="72" t="s">
        <v>95</v>
      </c>
      <c r="C31" s="534" t="s">
        <v>489</v>
      </c>
      <c r="D31" s="534"/>
      <c r="E31" s="527" t="s">
        <v>137</v>
      </c>
      <c r="F31" s="526"/>
      <c r="S31" s="235"/>
      <c r="T31" s="235"/>
    </row>
    <row r="32" spans="1:21" x14ac:dyDescent="0.25">
      <c r="B32" s="72" t="s">
        <v>65</v>
      </c>
      <c r="C32" s="566">
        <v>2.7</v>
      </c>
      <c r="D32" s="566"/>
      <c r="E32" s="525">
        <v>1.8</v>
      </c>
      <c r="F32" s="526"/>
    </row>
    <row r="33" spans="2:20" x14ac:dyDescent="0.25">
      <c r="B33" s="72" t="s">
        <v>66</v>
      </c>
      <c r="C33" s="531">
        <v>5.6</v>
      </c>
      <c r="D33" s="532"/>
      <c r="E33" s="525">
        <v>5.6</v>
      </c>
      <c r="F33" s="526"/>
    </row>
    <row r="34" spans="2:20" x14ac:dyDescent="0.25">
      <c r="B34" s="72" t="s">
        <v>67</v>
      </c>
      <c r="C34" s="542">
        <v>105</v>
      </c>
      <c r="D34" s="543"/>
      <c r="E34" s="525">
        <v>192</v>
      </c>
      <c r="F34" s="526"/>
    </row>
    <row r="35" spans="2:20" x14ac:dyDescent="0.25">
      <c r="B35" s="72" t="s">
        <v>68</v>
      </c>
      <c r="C35" s="542">
        <v>204</v>
      </c>
      <c r="D35" s="543"/>
      <c r="E35" s="525">
        <v>162</v>
      </c>
      <c r="F35" s="526"/>
    </row>
    <row r="36" spans="2:20" s="47" customFormat="1" x14ac:dyDescent="0.25">
      <c r="B36" s="72" t="s">
        <v>77</v>
      </c>
      <c r="C36" s="531" t="s">
        <v>505</v>
      </c>
      <c r="D36" s="533"/>
      <c r="E36" s="527" t="s">
        <v>299</v>
      </c>
      <c r="F36" s="526"/>
      <c r="S36" s="235"/>
      <c r="T36" s="235"/>
    </row>
    <row r="37" spans="2:20" x14ac:dyDescent="0.25">
      <c r="B37" s="72" t="s">
        <v>84</v>
      </c>
      <c r="C37" s="525" t="s">
        <v>91</v>
      </c>
      <c r="D37" s="527"/>
      <c r="E37" s="527"/>
      <c r="F37" s="526"/>
    </row>
    <row r="38" spans="2:20" s="173" customFormat="1" x14ac:dyDescent="0.25">
      <c r="B38" s="72" t="s">
        <v>155</v>
      </c>
      <c r="C38" s="525" t="s">
        <v>164</v>
      </c>
      <c r="D38" s="527"/>
      <c r="E38" s="527"/>
      <c r="F38" s="526"/>
      <c r="S38" s="235"/>
      <c r="T38" s="235"/>
    </row>
    <row r="39" spans="2:20" x14ac:dyDescent="0.25">
      <c r="B39" s="72" t="s">
        <v>69</v>
      </c>
      <c r="C39" s="535" t="s">
        <v>331</v>
      </c>
      <c r="D39" s="535"/>
      <c r="E39" s="534" t="s">
        <v>479</v>
      </c>
      <c r="F39" s="534"/>
    </row>
    <row r="40" spans="2:20" x14ac:dyDescent="0.25">
      <c r="B40" s="71" t="s">
        <v>70</v>
      </c>
      <c r="C40" s="535" t="s">
        <v>453</v>
      </c>
      <c r="D40" s="535"/>
      <c r="E40" s="534" t="s">
        <v>480</v>
      </c>
      <c r="F40" s="534"/>
    </row>
    <row r="41" spans="2:20" s="47" customFormat="1" x14ac:dyDescent="0.25">
      <c r="B41" s="71"/>
      <c r="C41" s="129"/>
      <c r="D41" s="128"/>
      <c r="E41" s="121"/>
      <c r="F41" s="122"/>
      <c r="S41" s="235"/>
      <c r="T41" s="235"/>
    </row>
    <row r="42" spans="2:20" x14ac:dyDescent="0.25">
      <c r="B42" s="72" t="s">
        <v>71</v>
      </c>
      <c r="C42" s="528"/>
      <c r="D42" s="529"/>
      <c r="E42" s="529"/>
      <c r="F42" s="530"/>
    </row>
    <row r="43" spans="2:20" x14ac:dyDescent="0.25">
      <c r="B43" s="72" t="s">
        <v>72</v>
      </c>
      <c r="C43" s="124" t="s">
        <v>331</v>
      </c>
      <c r="D43" s="97" t="s">
        <v>454</v>
      </c>
      <c r="E43" s="72" t="s">
        <v>481</v>
      </c>
      <c r="F43" s="120" t="s">
        <v>221</v>
      </c>
    </row>
    <row r="44" spans="2:20" x14ac:dyDescent="0.25">
      <c r="B44" s="72" t="s">
        <v>82</v>
      </c>
      <c r="C44" s="124" t="s">
        <v>339</v>
      </c>
      <c r="D44" s="97" t="s">
        <v>490</v>
      </c>
      <c r="E44" s="72" t="s">
        <v>479</v>
      </c>
      <c r="F44" s="78" t="s">
        <v>482</v>
      </c>
    </row>
    <row r="45" spans="2:20" s="47" customFormat="1" x14ac:dyDescent="0.25">
      <c r="B45" s="72"/>
      <c r="C45" s="124" t="s">
        <v>456</v>
      </c>
      <c r="D45" s="97" t="s">
        <v>491</v>
      </c>
      <c r="E45" s="72"/>
      <c r="F45" s="120"/>
      <c r="S45" s="235"/>
      <c r="T45" s="235"/>
    </row>
    <row r="46" spans="2:20" s="47" customFormat="1" x14ac:dyDescent="0.25">
      <c r="B46" s="72"/>
      <c r="C46" s="124"/>
      <c r="D46" s="97"/>
      <c r="E46" s="72"/>
      <c r="F46" s="120"/>
      <c r="S46" s="235"/>
      <c r="T46" s="235"/>
    </row>
    <row r="47" spans="2:20" x14ac:dyDescent="0.25">
      <c r="B47" s="68" t="s">
        <v>120</v>
      </c>
      <c r="C47" s="124"/>
      <c r="D47" s="124"/>
      <c r="E47" s="72"/>
      <c r="F47" s="78"/>
    </row>
    <row r="48" spans="2:20" s="47" customFormat="1" x14ac:dyDescent="0.25">
      <c r="B48" s="72"/>
      <c r="C48" s="124"/>
      <c r="D48" s="124"/>
      <c r="E48" s="72"/>
      <c r="F48" s="120"/>
      <c r="S48" s="235"/>
      <c r="T48" s="235"/>
    </row>
    <row r="49" spans="2:20" s="47" customFormat="1" x14ac:dyDescent="0.25">
      <c r="B49" s="72" t="s">
        <v>73</v>
      </c>
      <c r="C49" s="124"/>
      <c r="D49" s="124"/>
      <c r="E49" s="72"/>
      <c r="F49" s="120"/>
      <c r="S49" s="235"/>
      <c r="T49" s="235"/>
    </row>
    <row r="50" spans="2:20" x14ac:dyDescent="0.25">
      <c r="B50" s="72" t="s">
        <v>74</v>
      </c>
      <c r="C50" s="124" t="s">
        <v>339</v>
      </c>
      <c r="D50" s="124" t="s">
        <v>141</v>
      </c>
      <c r="E50" s="72" t="s">
        <v>483</v>
      </c>
      <c r="F50" s="72" t="s">
        <v>484</v>
      </c>
    </row>
    <row r="51" spans="2:20" s="47" customFormat="1" x14ac:dyDescent="0.25">
      <c r="B51" s="72"/>
      <c r="C51" s="124"/>
      <c r="D51" s="124"/>
      <c r="E51" s="72" t="s">
        <v>446</v>
      </c>
      <c r="F51" s="72" t="s">
        <v>141</v>
      </c>
      <c r="S51" s="235"/>
      <c r="T51" s="235"/>
    </row>
    <row r="52" spans="2:20" s="47" customFormat="1" x14ac:dyDescent="0.25">
      <c r="B52" s="72"/>
      <c r="C52" s="124"/>
      <c r="D52" s="124"/>
      <c r="E52" s="72"/>
      <c r="F52" s="72" t="s">
        <v>98</v>
      </c>
      <c r="S52" s="235"/>
      <c r="T52" s="235"/>
    </row>
    <row r="53" spans="2:20" s="47" customFormat="1" x14ac:dyDescent="0.25">
      <c r="B53" s="72"/>
      <c r="C53" s="117"/>
      <c r="D53" s="117"/>
      <c r="E53" s="72"/>
      <c r="F53" s="72"/>
      <c r="S53" s="235"/>
      <c r="T53" s="235"/>
    </row>
    <row r="54" spans="2:20" s="47" customFormat="1" x14ac:dyDescent="0.25">
      <c r="B54" s="72" t="s">
        <v>75</v>
      </c>
      <c r="C54" s="241" t="s">
        <v>446</v>
      </c>
      <c r="D54" s="241" t="s">
        <v>459</v>
      </c>
      <c r="E54" s="72" t="s">
        <v>485</v>
      </c>
      <c r="F54" s="72" t="s">
        <v>337</v>
      </c>
      <c r="S54" s="235"/>
      <c r="T54" s="235"/>
    </row>
    <row r="55" spans="2:20" s="47" customFormat="1" x14ac:dyDescent="0.25">
      <c r="B55" s="72"/>
      <c r="C55" s="117"/>
      <c r="D55" s="117"/>
      <c r="E55" s="72"/>
      <c r="F55" s="72"/>
      <c r="S55" s="235"/>
      <c r="T55" s="235"/>
    </row>
    <row r="56" spans="2:20" x14ac:dyDescent="0.25">
      <c r="B56" s="72" t="s">
        <v>78</v>
      </c>
      <c r="C56" s="124" t="s">
        <v>446</v>
      </c>
      <c r="D56" s="124" t="s">
        <v>280</v>
      </c>
      <c r="E56" s="72" t="s">
        <v>486</v>
      </c>
      <c r="F56" s="72" t="s">
        <v>280</v>
      </c>
    </row>
    <row r="57" spans="2:20" s="47" customFormat="1" x14ac:dyDescent="0.25">
      <c r="B57" s="72"/>
      <c r="C57" s="124" t="s">
        <v>458</v>
      </c>
      <c r="D57" s="72" t="s">
        <v>279</v>
      </c>
      <c r="E57" s="72" t="s">
        <v>447</v>
      </c>
      <c r="F57" s="72" t="s">
        <v>279</v>
      </c>
      <c r="S57" s="235"/>
      <c r="T57" s="235"/>
    </row>
    <row r="58" spans="2:20" s="47" customFormat="1" x14ac:dyDescent="0.25">
      <c r="B58" s="72" t="s">
        <v>101</v>
      </c>
      <c r="C58" s="117"/>
      <c r="D58" s="117"/>
      <c r="E58" s="72" t="s">
        <v>444</v>
      </c>
      <c r="F58" s="72" t="s">
        <v>487</v>
      </c>
      <c r="S58" s="235"/>
      <c r="T58" s="235"/>
    </row>
    <row r="59" spans="2:20" x14ac:dyDescent="0.25">
      <c r="B59" s="72" t="s">
        <v>88</v>
      </c>
      <c r="C59" s="241" t="s">
        <v>446</v>
      </c>
      <c r="D59" s="241" t="s">
        <v>153</v>
      </c>
      <c r="E59" s="72" t="s">
        <v>488</v>
      </c>
      <c r="F59" s="72" t="s">
        <v>153</v>
      </c>
    </row>
    <row r="60" spans="2:20" x14ac:dyDescent="0.25">
      <c r="E60" s="171"/>
      <c r="F60" s="171"/>
    </row>
  </sheetData>
  <mergeCells count="32">
    <mergeCell ref="C36:D36"/>
    <mergeCell ref="C42:F42"/>
    <mergeCell ref="C37:F37"/>
    <mergeCell ref="C39:D39"/>
    <mergeCell ref="E39:F39"/>
    <mergeCell ref="C40:D40"/>
    <mergeCell ref="E40:F40"/>
    <mergeCell ref="E36:F36"/>
    <mergeCell ref="C38:F38"/>
    <mergeCell ref="C33:D33"/>
    <mergeCell ref="E33:F33"/>
    <mergeCell ref="C34:D34"/>
    <mergeCell ref="E34:F34"/>
    <mergeCell ref="C35:D35"/>
    <mergeCell ref="E35:F35"/>
    <mergeCell ref="B28:F28"/>
    <mergeCell ref="C29:D29"/>
    <mergeCell ref="E29:F29"/>
    <mergeCell ref="C30:F30"/>
    <mergeCell ref="C32:D32"/>
    <mergeCell ref="E32:F32"/>
    <mergeCell ref="E31:F31"/>
    <mergeCell ref="C31:D31"/>
    <mergeCell ref="M7:N7"/>
    <mergeCell ref="O7:P7"/>
    <mergeCell ref="Q7:R7"/>
    <mergeCell ref="U7:U8"/>
    <mergeCell ref="A7:A8"/>
    <mergeCell ref="B7:B8"/>
    <mergeCell ref="C7:E7"/>
    <mergeCell ref="I7:J7"/>
    <mergeCell ref="K7:L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54"/>
  <sheetViews>
    <sheetView workbookViewId="0">
      <selection activeCell="K27" sqref="K27"/>
    </sheetView>
  </sheetViews>
  <sheetFormatPr defaultRowHeight="15" x14ac:dyDescent="0.25"/>
  <cols>
    <col min="1" max="1" width="3.7109375" style="235" customWidth="1"/>
    <col min="2" max="2" width="26.28515625" style="235" customWidth="1"/>
    <col min="3" max="3" width="16" style="235" customWidth="1"/>
    <col min="4" max="4" width="28.5703125" style="235" customWidth="1"/>
    <col min="5" max="5" width="13" style="235" customWidth="1"/>
    <col min="6" max="6" width="29.28515625" style="235" customWidth="1"/>
    <col min="7" max="16384" width="9.140625" style="235"/>
  </cols>
  <sheetData>
    <row r="2" spans="1:21" x14ac:dyDescent="0.25">
      <c r="B2" s="236" t="s">
        <v>492</v>
      </c>
    </row>
    <row r="3" spans="1:21" x14ac:dyDescent="0.25">
      <c r="B3" s="236" t="s">
        <v>493</v>
      </c>
    </row>
    <row r="5" spans="1:21" ht="15.75" x14ac:dyDescent="0.25">
      <c r="A5" s="59" t="s">
        <v>52</v>
      </c>
    </row>
    <row r="7" spans="1:21" ht="76.5" x14ac:dyDescent="0.25">
      <c r="A7" s="523" t="s">
        <v>0</v>
      </c>
      <c r="B7" s="523" t="s">
        <v>1</v>
      </c>
      <c r="C7" s="523" t="s">
        <v>24</v>
      </c>
      <c r="D7" s="523"/>
      <c r="E7" s="523"/>
      <c r="F7" s="250" t="s">
        <v>4</v>
      </c>
      <c r="G7" s="250" t="s">
        <v>25</v>
      </c>
      <c r="H7" s="250" t="s">
        <v>44</v>
      </c>
      <c r="I7" s="523" t="s">
        <v>7</v>
      </c>
      <c r="J7" s="523"/>
      <c r="K7" s="523" t="s">
        <v>8</v>
      </c>
      <c r="L7" s="523"/>
      <c r="M7" s="523" t="s">
        <v>9</v>
      </c>
      <c r="N7" s="523"/>
      <c r="O7" s="523" t="s">
        <v>53</v>
      </c>
      <c r="P7" s="523"/>
      <c r="Q7" s="523" t="s">
        <v>54</v>
      </c>
      <c r="R7" s="523"/>
      <c r="S7" s="250" t="s">
        <v>106</v>
      </c>
      <c r="T7" s="250" t="s">
        <v>70</v>
      </c>
      <c r="U7" s="547" t="s">
        <v>12</v>
      </c>
    </row>
    <row r="8" spans="1:21" ht="25.5" x14ac:dyDescent="0.25">
      <c r="A8" s="523"/>
      <c r="B8" s="523"/>
      <c r="C8" s="250" t="s">
        <v>13</v>
      </c>
      <c r="D8" s="250" t="s">
        <v>14</v>
      </c>
      <c r="E8" s="250" t="s">
        <v>15</v>
      </c>
      <c r="F8" s="250" t="s">
        <v>15</v>
      </c>
      <c r="G8" s="250" t="s">
        <v>17</v>
      </c>
      <c r="H8" s="250" t="s">
        <v>18</v>
      </c>
      <c r="I8" s="250" t="s">
        <v>19</v>
      </c>
      <c r="J8" s="250" t="s">
        <v>15</v>
      </c>
      <c r="K8" s="250" t="s">
        <v>20</v>
      </c>
      <c r="L8" s="63" t="s">
        <v>15</v>
      </c>
      <c r="M8" s="63" t="s">
        <v>21</v>
      </c>
      <c r="N8" s="63" t="s">
        <v>15</v>
      </c>
      <c r="O8" s="250" t="s">
        <v>20</v>
      </c>
      <c r="P8" s="250" t="s">
        <v>15</v>
      </c>
      <c r="Q8" s="250" t="s">
        <v>20</v>
      </c>
      <c r="R8" s="250" t="s">
        <v>15</v>
      </c>
      <c r="S8" s="250" t="s">
        <v>132</v>
      </c>
      <c r="T8" s="250" t="s">
        <v>135</v>
      </c>
      <c r="U8" s="547"/>
    </row>
    <row r="10" spans="1:21" s="43" customFormat="1" ht="12.75" x14ac:dyDescent="0.2">
      <c r="A10" s="237" t="s">
        <v>495</v>
      </c>
    </row>
    <row r="11" spans="1:21" s="43" customFormat="1" ht="12.75" x14ac:dyDescent="0.2">
      <c r="A11" s="233">
        <v>1</v>
      </c>
      <c r="B11" s="233" t="s">
        <v>59</v>
      </c>
      <c r="C11" s="230">
        <v>2.2000000000000002</v>
      </c>
      <c r="D11" s="232">
        <v>100</v>
      </c>
      <c r="E11" s="228">
        <v>10</v>
      </c>
      <c r="F11" s="228">
        <v>9</v>
      </c>
      <c r="G11" s="228">
        <v>70</v>
      </c>
      <c r="H11" s="228">
        <v>84</v>
      </c>
      <c r="I11" s="232">
        <v>436</v>
      </c>
      <c r="J11" s="228">
        <v>2</v>
      </c>
      <c r="K11" s="231">
        <v>11.41</v>
      </c>
      <c r="L11" s="228">
        <v>5</v>
      </c>
      <c r="M11" s="228">
        <v>30.1</v>
      </c>
      <c r="N11" s="228">
        <v>5</v>
      </c>
      <c r="O11" s="231">
        <v>30.83</v>
      </c>
      <c r="P11" s="228">
        <v>3</v>
      </c>
      <c r="Q11" s="231">
        <v>5.0999999999999996</v>
      </c>
      <c r="R11" s="228">
        <v>5</v>
      </c>
      <c r="S11" s="228" t="s">
        <v>473</v>
      </c>
      <c r="T11" s="228" t="s">
        <v>107</v>
      </c>
      <c r="U11" s="228">
        <f>SUM(E11+J11+L11+N11+P11+R11+F11)</f>
        <v>39</v>
      </c>
    </row>
    <row r="12" spans="1:21" s="43" customFormat="1" ht="12.75" x14ac:dyDescent="0.2">
      <c r="A12" s="24">
        <v>2</v>
      </c>
      <c r="B12" s="24" t="s">
        <v>659</v>
      </c>
      <c r="C12" s="13">
        <v>2.19</v>
      </c>
      <c r="D12" s="104">
        <f t="shared" ref="D12" si="0">(C12*100)/C$11</f>
        <v>99.545454545454533</v>
      </c>
      <c r="E12" s="219">
        <v>10</v>
      </c>
      <c r="F12" s="219">
        <v>9</v>
      </c>
      <c r="G12" s="219">
        <v>70</v>
      </c>
      <c r="H12" s="219">
        <v>84</v>
      </c>
      <c r="I12" s="104">
        <v>472.6</v>
      </c>
      <c r="J12" s="219">
        <v>4</v>
      </c>
      <c r="K12" s="105">
        <v>10.97</v>
      </c>
      <c r="L12" s="219">
        <v>4</v>
      </c>
      <c r="M12" s="105">
        <v>33</v>
      </c>
      <c r="N12" s="219">
        <v>6</v>
      </c>
      <c r="O12" s="109">
        <v>24.08</v>
      </c>
      <c r="P12" s="219">
        <v>5</v>
      </c>
      <c r="Q12" s="109">
        <v>4.3</v>
      </c>
      <c r="R12" s="219">
        <v>3</v>
      </c>
      <c r="S12" s="219" t="s">
        <v>473</v>
      </c>
      <c r="T12" s="219" t="s">
        <v>107</v>
      </c>
      <c r="U12" s="108">
        <f>SUM(E12+J12+L12+N12+P12+R12+F12)</f>
        <v>41</v>
      </c>
    </row>
    <row r="13" spans="1:21" s="43" customFormat="1" ht="12.75" x14ac:dyDescent="0.2">
      <c r="I13" s="44"/>
    </row>
    <row r="14" spans="1:21" s="43" customFormat="1" ht="12.75" x14ac:dyDescent="0.2">
      <c r="A14" s="237" t="s">
        <v>131</v>
      </c>
      <c r="I14" s="44"/>
    </row>
    <row r="15" spans="1:21" s="43" customFormat="1" ht="12.75" x14ac:dyDescent="0.2">
      <c r="A15" s="233">
        <v>1</v>
      </c>
      <c r="B15" s="233" t="s">
        <v>59</v>
      </c>
      <c r="C15" s="230">
        <v>2.4500000000000002</v>
      </c>
      <c r="D15" s="232">
        <v>100</v>
      </c>
      <c r="E15" s="228">
        <v>10</v>
      </c>
      <c r="F15" s="228">
        <v>9</v>
      </c>
      <c r="G15" s="228">
        <v>73</v>
      </c>
      <c r="H15" s="228">
        <v>84</v>
      </c>
      <c r="I15" s="232">
        <v>489</v>
      </c>
      <c r="J15" s="228">
        <v>5</v>
      </c>
      <c r="K15" s="231">
        <v>10.9</v>
      </c>
      <c r="L15" s="228">
        <v>4</v>
      </c>
      <c r="M15" s="231">
        <v>32.1</v>
      </c>
      <c r="N15" s="228">
        <v>6</v>
      </c>
      <c r="O15" s="231">
        <v>27.27</v>
      </c>
      <c r="P15" s="228">
        <v>4</v>
      </c>
      <c r="Q15" s="228">
        <v>5.7</v>
      </c>
      <c r="R15" s="228">
        <v>5</v>
      </c>
      <c r="S15" s="228" t="s">
        <v>473</v>
      </c>
      <c r="T15" s="228" t="s">
        <v>214</v>
      </c>
      <c r="U15" s="228">
        <f>SUM(E15+J15+L15+N15+P15+R15+F15)</f>
        <v>43</v>
      </c>
    </row>
    <row r="16" spans="1:21" s="43" customFormat="1" ht="12.75" x14ac:dyDescent="0.2">
      <c r="A16" s="24">
        <v>2</v>
      </c>
      <c r="B16" s="24" t="s">
        <v>659</v>
      </c>
      <c r="C16" s="219">
        <v>2.46</v>
      </c>
      <c r="D16" s="104">
        <f t="shared" ref="D16" si="1">(C16*100)/C$15</f>
        <v>100.40816326530611</v>
      </c>
      <c r="E16" s="219">
        <v>10</v>
      </c>
      <c r="F16" s="219">
        <v>9</v>
      </c>
      <c r="G16" s="219">
        <v>61</v>
      </c>
      <c r="H16" s="219">
        <v>84</v>
      </c>
      <c r="I16" s="104">
        <v>504.4</v>
      </c>
      <c r="J16" s="219">
        <v>6</v>
      </c>
      <c r="K16" s="105">
        <v>10.18</v>
      </c>
      <c r="L16" s="219">
        <v>4</v>
      </c>
      <c r="M16" s="105">
        <v>35.200000000000003</v>
      </c>
      <c r="N16" s="219">
        <v>6</v>
      </c>
      <c r="O16" s="109">
        <v>22.75</v>
      </c>
      <c r="P16" s="219">
        <v>6</v>
      </c>
      <c r="Q16" s="108">
        <v>4.5999999999999996</v>
      </c>
      <c r="R16" s="219">
        <v>4</v>
      </c>
      <c r="S16" s="219" t="s">
        <v>473</v>
      </c>
      <c r="T16" s="219" t="s">
        <v>214</v>
      </c>
      <c r="U16" s="108">
        <f>SUM(E16+J16+L16+N16+P16+R16+F16)</f>
        <v>45</v>
      </c>
    </row>
    <row r="17" spans="1:21" s="43" customFormat="1" ht="12.75" x14ac:dyDescent="0.2"/>
    <row r="18" spans="1:21" s="43" customFormat="1" ht="12.75" x14ac:dyDescent="0.2">
      <c r="A18" s="237" t="s">
        <v>129</v>
      </c>
    </row>
    <row r="19" spans="1:21" s="43" customFormat="1" ht="12.75" x14ac:dyDescent="0.2">
      <c r="A19" s="233">
        <v>1</v>
      </c>
      <c r="B19" s="233" t="s">
        <v>59</v>
      </c>
      <c r="C19" s="230">
        <f>SUM(C11+C15)/2</f>
        <v>2.3250000000000002</v>
      </c>
      <c r="D19" s="232">
        <v>100</v>
      </c>
      <c r="E19" s="228">
        <v>10</v>
      </c>
      <c r="F19" s="232">
        <f t="shared" ref="F19:I20" si="2">SUM(F11+F15)/2</f>
        <v>9</v>
      </c>
      <c r="G19" s="232">
        <f t="shared" si="2"/>
        <v>71.5</v>
      </c>
      <c r="H19" s="232">
        <f t="shared" si="2"/>
        <v>84</v>
      </c>
      <c r="I19" s="232">
        <f t="shared" si="2"/>
        <v>462.5</v>
      </c>
      <c r="J19" s="228">
        <v>4</v>
      </c>
      <c r="K19" s="231">
        <f>SUM(K11+K15)/2</f>
        <v>11.155000000000001</v>
      </c>
      <c r="L19" s="228">
        <v>5</v>
      </c>
      <c r="M19" s="231">
        <f>SUM(M11+M15)/2</f>
        <v>31.1</v>
      </c>
      <c r="N19" s="228">
        <v>6</v>
      </c>
      <c r="O19" s="231">
        <f>SUM(O11+O15)/2</f>
        <v>29.049999999999997</v>
      </c>
      <c r="P19" s="228">
        <v>4</v>
      </c>
      <c r="Q19" s="231">
        <f>(Q11+Q15)/2</f>
        <v>5.4</v>
      </c>
      <c r="R19" s="228">
        <v>5</v>
      </c>
      <c r="S19" s="228"/>
      <c r="T19" s="228"/>
      <c r="U19" s="228">
        <f>SUM(E19+J19+L19+N19+P19+R19+F19)</f>
        <v>43</v>
      </c>
    </row>
    <row r="20" spans="1:21" s="43" customFormat="1" ht="12.75" x14ac:dyDescent="0.2">
      <c r="A20" s="24">
        <v>2</v>
      </c>
      <c r="B20" s="24" t="s">
        <v>659</v>
      </c>
      <c r="C20" s="106">
        <f>SUM(C12+C16)/2</f>
        <v>2.3250000000000002</v>
      </c>
      <c r="D20" s="107">
        <f t="shared" ref="D20" si="3">(C20*100)/C$19</f>
        <v>100</v>
      </c>
      <c r="E20" s="108">
        <v>10</v>
      </c>
      <c r="F20" s="107">
        <f t="shared" si="2"/>
        <v>9</v>
      </c>
      <c r="G20" s="107">
        <f t="shared" si="2"/>
        <v>65.5</v>
      </c>
      <c r="H20" s="107">
        <f t="shared" si="2"/>
        <v>84</v>
      </c>
      <c r="I20" s="107">
        <f t="shared" si="2"/>
        <v>488.5</v>
      </c>
      <c r="J20" s="108">
        <v>5</v>
      </c>
      <c r="K20" s="109">
        <f>SUM(K12+K16)/2</f>
        <v>10.574999999999999</v>
      </c>
      <c r="L20" s="108">
        <v>4</v>
      </c>
      <c r="M20" s="109">
        <f>SUM(M12+M16)/2</f>
        <v>34.1</v>
      </c>
      <c r="N20" s="108">
        <v>6</v>
      </c>
      <c r="O20" s="109">
        <f>SUM(O12+O16)/2</f>
        <v>23.414999999999999</v>
      </c>
      <c r="P20" s="108">
        <v>6</v>
      </c>
      <c r="Q20" s="109">
        <f>(Q12+Q16)/2</f>
        <v>4.4499999999999993</v>
      </c>
      <c r="R20" s="219">
        <v>3</v>
      </c>
      <c r="S20" s="219"/>
      <c r="T20" s="219"/>
      <c r="U20" s="108">
        <f>SUM(E20+J20+L20+N20+P20+R20+F20)</f>
        <v>43</v>
      </c>
    </row>
    <row r="22" spans="1:21" x14ac:dyDescent="0.25">
      <c r="B22" s="524" t="s">
        <v>62</v>
      </c>
      <c r="C22" s="524"/>
      <c r="D22" s="524"/>
      <c r="E22" s="524"/>
      <c r="F22" s="524"/>
    </row>
    <row r="23" spans="1:21" x14ac:dyDescent="0.25">
      <c r="B23" s="238" t="s">
        <v>441</v>
      </c>
      <c r="C23" s="525" t="s">
        <v>63</v>
      </c>
      <c r="D23" s="526"/>
      <c r="E23" s="525" t="s">
        <v>76</v>
      </c>
      <c r="F23" s="526"/>
    </row>
    <row r="24" spans="1:21" x14ac:dyDescent="0.25">
      <c r="B24" s="239" t="s">
        <v>64</v>
      </c>
      <c r="C24" s="528"/>
      <c r="D24" s="529"/>
      <c r="E24" s="529"/>
      <c r="F24" s="530"/>
    </row>
    <row r="25" spans="1:21" x14ac:dyDescent="0.25">
      <c r="B25" s="239" t="s">
        <v>95</v>
      </c>
      <c r="C25" s="534" t="s">
        <v>489</v>
      </c>
      <c r="D25" s="534"/>
      <c r="E25" s="527" t="s">
        <v>122</v>
      </c>
      <c r="F25" s="526"/>
    </row>
    <row r="26" spans="1:21" x14ac:dyDescent="0.25">
      <c r="B26" s="239" t="s">
        <v>65</v>
      </c>
      <c r="C26" s="566">
        <v>3.9</v>
      </c>
      <c r="D26" s="566"/>
      <c r="E26" s="525">
        <v>2.4</v>
      </c>
      <c r="F26" s="526"/>
    </row>
    <row r="27" spans="1:21" x14ac:dyDescent="0.25">
      <c r="B27" s="239" t="s">
        <v>66</v>
      </c>
      <c r="C27" s="531">
        <v>5.7</v>
      </c>
      <c r="D27" s="532"/>
      <c r="E27" s="525">
        <v>4.9800000000000004</v>
      </c>
      <c r="F27" s="526"/>
    </row>
    <row r="28" spans="1:21" x14ac:dyDescent="0.25">
      <c r="B28" s="239" t="s">
        <v>67</v>
      </c>
      <c r="C28" s="542">
        <v>101</v>
      </c>
      <c r="D28" s="543"/>
      <c r="E28" s="525">
        <v>234.5</v>
      </c>
      <c r="F28" s="526"/>
    </row>
    <row r="29" spans="1:21" x14ac:dyDescent="0.25">
      <c r="B29" s="239" t="s">
        <v>68</v>
      </c>
      <c r="C29" s="542">
        <v>101</v>
      </c>
      <c r="D29" s="543"/>
      <c r="E29" s="525">
        <v>123.8</v>
      </c>
      <c r="F29" s="526"/>
    </row>
    <row r="30" spans="1:21" x14ac:dyDescent="0.25">
      <c r="B30" s="239" t="s">
        <v>77</v>
      </c>
      <c r="C30" s="531" t="s">
        <v>551</v>
      </c>
      <c r="D30" s="533"/>
      <c r="E30" s="527" t="s">
        <v>496</v>
      </c>
      <c r="F30" s="526"/>
    </row>
    <row r="31" spans="1:21" x14ac:dyDescent="0.25">
      <c r="B31" s="239" t="s">
        <v>84</v>
      </c>
      <c r="C31" s="525" t="s">
        <v>91</v>
      </c>
      <c r="D31" s="527"/>
      <c r="E31" s="527"/>
      <c r="F31" s="526"/>
    </row>
    <row r="32" spans="1:21" x14ac:dyDescent="0.25">
      <c r="B32" s="239" t="s">
        <v>155</v>
      </c>
      <c r="C32" s="525"/>
      <c r="D32" s="527"/>
      <c r="E32" s="527"/>
      <c r="F32" s="526"/>
    </row>
    <row r="33" spans="2:6" x14ac:dyDescent="0.25">
      <c r="B33" s="239" t="s">
        <v>69</v>
      </c>
      <c r="C33" s="535" t="s">
        <v>494</v>
      </c>
      <c r="D33" s="535"/>
      <c r="E33" s="534" t="s">
        <v>335</v>
      </c>
      <c r="F33" s="534"/>
    </row>
    <row r="34" spans="2:6" x14ac:dyDescent="0.25">
      <c r="B34" s="238" t="s">
        <v>70</v>
      </c>
      <c r="C34" s="535" t="s">
        <v>392</v>
      </c>
      <c r="D34" s="535"/>
      <c r="E34" s="534" t="s">
        <v>497</v>
      </c>
      <c r="F34" s="534"/>
    </row>
    <row r="35" spans="2:6" x14ac:dyDescent="0.25">
      <c r="B35" s="238"/>
      <c r="C35" s="253"/>
      <c r="D35" s="254"/>
      <c r="E35" s="252"/>
      <c r="F35" s="251"/>
    </row>
    <row r="36" spans="2:6" x14ac:dyDescent="0.25">
      <c r="B36" s="239" t="s">
        <v>71</v>
      </c>
      <c r="C36" s="528"/>
      <c r="D36" s="529"/>
      <c r="E36" s="529"/>
      <c r="F36" s="530"/>
    </row>
    <row r="37" spans="2:6" x14ac:dyDescent="0.25">
      <c r="B37" s="239" t="s">
        <v>72</v>
      </c>
      <c r="C37" s="241"/>
      <c r="D37" s="256"/>
      <c r="E37" s="239"/>
      <c r="F37" s="255"/>
    </row>
    <row r="38" spans="2:6" x14ac:dyDescent="0.25">
      <c r="B38" s="239" t="s">
        <v>82</v>
      </c>
      <c r="C38" s="241"/>
      <c r="D38" s="256"/>
      <c r="E38" s="239"/>
      <c r="F38" s="255"/>
    </row>
    <row r="39" spans="2:6" x14ac:dyDescent="0.25">
      <c r="B39" s="239"/>
      <c r="C39" s="241"/>
      <c r="D39" s="256"/>
      <c r="E39" s="239"/>
      <c r="F39" s="255"/>
    </row>
    <row r="40" spans="2:6" x14ac:dyDescent="0.25">
      <c r="B40" s="239"/>
      <c r="C40" s="241"/>
      <c r="D40" s="256"/>
      <c r="E40" s="239"/>
      <c r="F40" s="255"/>
    </row>
    <row r="41" spans="2:6" x14ac:dyDescent="0.25">
      <c r="B41" s="204" t="s">
        <v>120</v>
      </c>
      <c r="C41" s="241"/>
      <c r="D41" s="241"/>
      <c r="E41" s="239"/>
      <c r="F41" s="255"/>
    </row>
    <row r="42" spans="2:6" x14ac:dyDescent="0.25">
      <c r="B42" s="239"/>
      <c r="C42" s="241"/>
      <c r="D42" s="241"/>
      <c r="E42" s="239"/>
      <c r="F42" s="255"/>
    </row>
    <row r="43" spans="2:6" x14ac:dyDescent="0.25">
      <c r="B43" s="239" t="s">
        <v>73</v>
      </c>
      <c r="C43" s="241"/>
      <c r="D43" s="241"/>
      <c r="E43" s="239"/>
      <c r="F43" s="255"/>
    </row>
    <row r="44" spans="2:6" x14ac:dyDescent="0.25">
      <c r="B44" s="239" t="s">
        <v>74</v>
      </c>
      <c r="C44" s="241"/>
      <c r="D44" s="241"/>
      <c r="E44" s="239"/>
      <c r="F44" s="239"/>
    </row>
    <row r="45" spans="2:6" x14ac:dyDescent="0.25">
      <c r="B45" s="239"/>
      <c r="C45" s="241"/>
      <c r="D45" s="241"/>
      <c r="E45" s="239"/>
      <c r="F45" s="239"/>
    </row>
    <row r="46" spans="2:6" x14ac:dyDescent="0.25">
      <c r="B46" s="239"/>
      <c r="C46" s="241"/>
      <c r="D46" s="241"/>
      <c r="E46" s="239"/>
      <c r="F46" s="239"/>
    </row>
    <row r="47" spans="2:6" x14ac:dyDescent="0.25">
      <c r="B47" s="239"/>
      <c r="C47" s="117"/>
      <c r="D47" s="117"/>
      <c r="E47" s="239"/>
      <c r="F47" s="239"/>
    </row>
    <row r="48" spans="2:6" x14ac:dyDescent="0.25">
      <c r="B48" s="239" t="s">
        <v>75</v>
      </c>
      <c r="C48" s="241"/>
      <c r="D48" s="241"/>
      <c r="E48" s="239"/>
      <c r="F48" s="239"/>
    </row>
    <row r="49" spans="2:6" x14ac:dyDescent="0.25">
      <c r="B49" s="239"/>
      <c r="C49" s="117"/>
      <c r="D49" s="117"/>
      <c r="E49" s="239"/>
      <c r="F49" s="239"/>
    </row>
    <row r="50" spans="2:6" x14ac:dyDescent="0.25">
      <c r="B50" s="239" t="s">
        <v>78</v>
      </c>
      <c r="C50" s="241"/>
      <c r="D50" s="241"/>
      <c r="E50" s="239"/>
      <c r="F50" s="239"/>
    </row>
    <row r="51" spans="2:6" x14ac:dyDescent="0.25">
      <c r="B51" s="239"/>
      <c r="C51" s="241"/>
      <c r="D51" s="239"/>
      <c r="E51" s="239"/>
      <c r="F51" s="239"/>
    </row>
    <row r="52" spans="2:6" x14ac:dyDescent="0.25">
      <c r="B52" s="239" t="s">
        <v>101</v>
      </c>
      <c r="C52" s="117"/>
      <c r="D52" s="117"/>
      <c r="E52" s="239"/>
      <c r="F52" s="239"/>
    </row>
    <row r="53" spans="2:6" ht="33" x14ac:dyDescent="0.25">
      <c r="B53" s="239" t="s">
        <v>88</v>
      </c>
      <c r="C53" s="241"/>
      <c r="D53" s="241"/>
      <c r="E53" s="274" t="s">
        <v>549</v>
      </c>
      <c r="F53" s="275" t="s">
        <v>550</v>
      </c>
    </row>
    <row r="54" spans="2:6" x14ac:dyDescent="0.25">
      <c r="E54" s="243"/>
      <c r="F54" s="243"/>
    </row>
  </sheetData>
  <mergeCells count="32">
    <mergeCell ref="A7:A8"/>
    <mergeCell ref="B7:B8"/>
    <mergeCell ref="C7:E7"/>
    <mergeCell ref="I7:J7"/>
    <mergeCell ref="K7:L7"/>
    <mergeCell ref="C27:D27"/>
    <mergeCell ref="E27:F27"/>
    <mergeCell ref="O7:P7"/>
    <mergeCell ref="Q7:R7"/>
    <mergeCell ref="U7:U8"/>
    <mergeCell ref="B22:F22"/>
    <mergeCell ref="C23:D23"/>
    <mergeCell ref="E23:F23"/>
    <mergeCell ref="M7:N7"/>
    <mergeCell ref="C24:F24"/>
    <mergeCell ref="C25:D25"/>
    <mergeCell ref="E25:F25"/>
    <mergeCell ref="C26:D26"/>
    <mergeCell ref="E26:F26"/>
    <mergeCell ref="C28:D28"/>
    <mergeCell ref="E28:F28"/>
    <mergeCell ref="C29:D29"/>
    <mergeCell ref="E29:F29"/>
    <mergeCell ref="C30:D30"/>
    <mergeCell ref="E30:F30"/>
    <mergeCell ref="C36:F36"/>
    <mergeCell ref="C31:F31"/>
    <mergeCell ref="C32:F32"/>
    <mergeCell ref="C33:D33"/>
    <mergeCell ref="E33:F33"/>
    <mergeCell ref="C34:D34"/>
    <mergeCell ref="E34:F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O89"/>
  <sheetViews>
    <sheetView workbookViewId="0">
      <selection activeCell="J22" sqref="J22"/>
    </sheetView>
  </sheetViews>
  <sheetFormatPr defaultRowHeight="15" x14ac:dyDescent="0.25"/>
  <cols>
    <col min="1" max="1" width="4.5703125" customWidth="1"/>
    <col min="2" max="2" width="25.42578125" customWidth="1"/>
    <col min="3" max="3" width="12.28515625" customWidth="1"/>
    <col min="4" max="4" width="22.140625" customWidth="1"/>
    <col min="5" max="5" width="12.140625" customWidth="1"/>
    <col min="6" max="6" width="23.140625" customWidth="1"/>
    <col min="7" max="7" width="12.42578125" customWidth="1"/>
    <col min="8" max="8" width="26.140625" customWidth="1"/>
    <col min="15" max="15" width="10.140625" customWidth="1"/>
  </cols>
  <sheetData>
    <row r="2" spans="1:15" x14ac:dyDescent="0.25">
      <c r="B2" s="52" t="s">
        <v>498</v>
      </c>
    </row>
    <row r="3" spans="1:15" x14ac:dyDescent="0.25">
      <c r="B3" s="52" t="s">
        <v>499</v>
      </c>
    </row>
    <row r="5" spans="1:15" ht="15.75" x14ac:dyDescent="0.25">
      <c r="A5" s="53" t="s">
        <v>55</v>
      </c>
    </row>
    <row r="7" spans="1:15" ht="51" x14ac:dyDescent="0.25">
      <c r="A7" s="523" t="s">
        <v>0</v>
      </c>
      <c r="B7" s="523" t="s">
        <v>1</v>
      </c>
      <c r="C7" s="523" t="s">
        <v>56</v>
      </c>
      <c r="D7" s="523"/>
      <c r="E7" s="523"/>
      <c r="F7" s="55" t="s">
        <v>4</v>
      </c>
      <c r="G7" s="55" t="s">
        <v>25</v>
      </c>
      <c r="H7" s="55" t="s">
        <v>6</v>
      </c>
      <c r="I7" s="55" t="s">
        <v>57</v>
      </c>
      <c r="J7" s="548" t="s">
        <v>41</v>
      </c>
      <c r="K7" s="548"/>
      <c r="L7" s="548"/>
      <c r="M7" s="54" t="s">
        <v>42</v>
      </c>
      <c r="N7" s="57" t="s">
        <v>26</v>
      </c>
      <c r="O7" s="547" t="s">
        <v>12</v>
      </c>
    </row>
    <row r="8" spans="1:15" ht="76.5" x14ac:dyDescent="0.25">
      <c r="A8" s="523"/>
      <c r="B8" s="523"/>
      <c r="C8" s="55" t="s">
        <v>13</v>
      </c>
      <c r="D8" s="55" t="s">
        <v>14</v>
      </c>
      <c r="E8" s="55" t="s">
        <v>15</v>
      </c>
      <c r="F8" s="55" t="s">
        <v>15</v>
      </c>
      <c r="G8" s="55" t="s">
        <v>17</v>
      </c>
      <c r="H8" s="55" t="s">
        <v>18</v>
      </c>
      <c r="I8" s="55" t="s">
        <v>20</v>
      </c>
      <c r="J8" s="55" t="s">
        <v>43</v>
      </c>
      <c r="K8" s="56" t="s">
        <v>14</v>
      </c>
      <c r="L8" s="56" t="s">
        <v>15</v>
      </c>
      <c r="M8" s="56" t="s">
        <v>21</v>
      </c>
      <c r="N8" s="55" t="s">
        <v>19</v>
      </c>
      <c r="O8" s="547"/>
    </row>
    <row r="9" spans="1:15" s="45" customFormat="1" x14ac:dyDescent="0.25">
      <c r="A9" s="23" t="s">
        <v>61</v>
      </c>
      <c r="B9" s="60"/>
      <c r="C9" s="60"/>
      <c r="D9" s="60"/>
      <c r="E9" s="60"/>
      <c r="F9" s="60"/>
      <c r="G9" s="60"/>
      <c r="H9" s="60"/>
      <c r="I9" s="60"/>
      <c r="J9" s="60"/>
      <c r="K9" s="64"/>
      <c r="L9" s="64"/>
      <c r="M9" s="64"/>
      <c r="N9" s="60"/>
      <c r="O9" s="8"/>
    </row>
    <row r="10" spans="1:15" s="43" customFormat="1" ht="12.75" x14ac:dyDescent="0.2">
      <c r="A10" s="143">
        <v>1</v>
      </c>
      <c r="B10" s="143" t="s">
        <v>179</v>
      </c>
      <c r="C10" s="138">
        <v>0</v>
      </c>
      <c r="D10" s="140">
        <v>100</v>
      </c>
      <c r="E10" s="136"/>
      <c r="F10" s="136"/>
      <c r="G10" s="136"/>
      <c r="H10" s="136"/>
      <c r="I10" s="139"/>
      <c r="J10" s="138">
        <f>(((C10*92)/100)*I10)/100</f>
        <v>0</v>
      </c>
      <c r="K10" s="140">
        <v>100</v>
      </c>
      <c r="L10" s="136"/>
      <c r="M10" s="139"/>
      <c r="N10" s="140"/>
      <c r="O10" s="136">
        <f>SUM(E10+L10)</f>
        <v>0</v>
      </c>
    </row>
    <row r="11" spans="1:15" s="43" customFormat="1" ht="12.75" x14ac:dyDescent="0.2">
      <c r="A11" s="143">
        <v>2</v>
      </c>
      <c r="B11" s="143" t="s">
        <v>180</v>
      </c>
      <c r="C11" s="138">
        <v>0</v>
      </c>
      <c r="D11" s="140">
        <v>100</v>
      </c>
      <c r="E11" s="136"/>
      <c r="F11" s="136"/>
      <c r="G11" s="136"/>
      <c r="H11" s="136"/>
      <c r="I11" s="139"/>
      <c r="J11" s="138">
        <f t="shared" ref="J11:J16" si="0">(((C11*92)/100)*I11)/100</f>
        <v>0</v>
      </c>
      <c r="K11" s="140">
        <v>100</v>
      </c>
      <c r="L11" s="136"/>
      <c r="M11" s="139"/>
      <c r="N11" s="136"/>
      <c r="O11" s="136">
        <f t="shared" ref="O11:O16" si="1">SUM(E11+L11)</f>
        <v>0</v>
      </c>
    </row>
    <row r="12" spans="1:15" s="43" customFormat="1" ht="12.75" x14ac:dyDescent="0.2">
      <c r="A12" s="143"/>
      <c r="B12" s="143" t="s">
        <v>136</v>
      </c>
      <c r="C12" s="138">
        <v>0</v>
      </c>
      <c r="D12" s="140">
        <v>100</v>
      </c>
      <c r="E12" s="136"/>
      <c r="F12" s="140"/>
      <c r="G12" s="140"/>
      <c r="H12" s="140"/>
      <c r="I12" s="139"/>
      <c r="J12" s="138">
        <f>(((C12*92)/100)*I12)/100</f>
        <v>0</v>
      </c>
      <c r="K12" s="140">
        <v>100</v>
      </c>
      <c r="L12" s="136"/>
      <c r="M12" s="139"/>
      <c r="N12" s="140"/>
      <c r="O12" s="136">
        <f t="shared" si="1"/>
        <v>0</v>
      </c>
    </row>
    <row r="13" spans="1:15" s="43" customFormat="1" ht="12.75" x14ac:dyDescent="0.2">
      <c r="A13" s="24">
        <v>3</v>
      </c>
      <c r="B13" s="24" t="s">
        <v>285</v>
      </c>
      <c r="C13" s="13">
        <v>0</v>
      </c>
      <c r="D13" s="104" t="e">
        <f>(C13*D$12)/C$12</f>
        <v>#DIV/0!</v>
      </c>
      <c r="E13" s="11"/>
      <c r="F13" s="207"/>
      <c r="G13" s="11"/>
      <c r="H13" s="207"/>
      <c r="I13" s="105"/>
      <c r="J13" s="106">
        <f>(((C13*92)/100)*I13)/100</f>
        <v>0</v>
      </c>
      <c r="K13" s="104" t="e">
        <f>(J13*K$12)/J$12</f>
        <v>#DIV/0!</v>
      </c>
      <c r="L13" s="11"/>
      <c r="M13" s="109"/>
      <c r="N13" s="219"/>
      <c r="O13" s="108">
        <f>SUM(E13+L13)</f>
        <v>0</v>
      </c>
    </row>
    <row r="14" spans="1:15" s="43" customFormat="1" ht="12.75" x14ac:dyDescent="0.2">
      <c r="A14" s="24"/>
      <c r="B14" s="24" t="s">
        <v>500</v>
      </c>
      <c r="C14" s="13">
        <v>0</v>
      </c>
      <c r="D14" s="104" t="e">
        <f>(C14*D$12)/C$12</f>
        <v>#DIV/0!</v>
      </c>
      <c r="E14" s="219"/>
      <c r="F14" s="219"/>
      <c r="G14" s="219"/>
      <c r="H14" s="219"/>
      <c r="I14" s="105"/>
      <c r="J14" s="106">
        <f>(((C14*92)/100)*I14)/100</f>
        <v>0</v>
      </c>
      <c r="K14" s="104" t="e">
        <f>(J14*K$12)/J$12</f>
        <v>#DIV/0!</v>
      </c>
      <c r="L14" s="219"/>
      <c r="M14" s="109"/>
      <c r="N14" s="219"/>
      <c r="O14" s="108">
        <f>SUM(E14+L14)</f>
        <v>0</v>
      </c>
    </row>
    <row r="15" spans="1:15" s="43" customFormat="1" ht="12.75" x14ac:dyDescent="0.2">
      <c r="A15" s="24">
        <v>4</v>
      </c>
      <c r="B15" s="24" t="s">
        <v>501</v>
      </c>
      <c r="C15" s="13">
        <v>0</v>
      </c>
      <c r="D15" s="104" t="e">
        <f t="shared" ref="D15:D16" si="2">(C15*D$12)/C$12</f>
        <v>#DIV/0!</v>
      </c>
      <c r="E15" s="11"/>
      <c r="F15" s="207"/>
      <c r="G15" s="11"/>
      <c r="H15" s="207"/>
      <c r="I15" s="105"/>
      <c r="J15" s="106">
        <f>(((C15*92)/100)*I15)/100</f>
        <v>0</v>
      </c>
      <c r="K15" s="104" t="e">
        <f t="shared" ref="K15:K16" si="3">(J15*K$12)/J$12</f>
        <v>#DIV/0!</v>
      </c>
      <c r="L15" s="11"/>
      <c r="M15" s="109"/>
      <c r="N15" s="219"/>
      <c r="O15" s="108">
        <f t="shared" si="1"/>
        <v>0</v>
      </c>
    </row>
    <row r="16" spans="1:15" s="43" customFormat="1" ht="12.75" x14ac:dyDescent="0.2">
      <c r="A16" s="24">
        <v>5</v>
      </c>
      <c r="B16" s="24" t="s">
        <v>286</v>
      </c>
      <c r="C16" s="13">
        <v>0</v>
      </c>
      <c r="D16" s="104" t="e">
        <f t="shared" si="2"/>
        <v>#DIV/0!</v>
      </c>
      <c r="E16" s="180"/>
      <c r="F16" s="207"/>
      <c r="G16" s="180"/>
      <c r="H16" s="207"/>
      <c r="I16" s="105"/>
      <c r="J16" s="106">
        <f t="shared" si="0"/>
        <v>0</v>
      </c>
      <c r="K16" s="104" t="e">
        <f t="shared" si="3"/>
        <v>#DIV/0!</v>
      </c>
      <c r="L16" s="180"/>
      <c r="M16" s="109"/>
      <c r="N16" s="219"/>
      <c r="O16" s="108">
        <f t="shared" si="1"/>
        <v>0</v>
      </c>
    </row>
    <row r="17" spans="1:15" s="43" customFormat="1" ht="12.75" x14ac:dyDescent="0.2">
      <c r="A17" s="262" t="s">
        <v>502</v>
      </c>
      <c r="C17" s="212"/>
      <c r="D17" s="196"/>
      <c r="E17" s="187"/>
      <c r="F17" s="187"/>
      <c r="G17" s="187"/>
      <c r="H17" s="187"/>
      <c r="I17" s="213"/>
      <c r="J17" s="182"/>
      <c r="K17" s="196"/>
      <c r="L17" s="187"/>
      <c r="M17" s="186"/>
      <c r="N17" s="187"/>
      <c r="O17" s="184"/>
    </row>
    <row r="18" spans="1:15" s="43" customFormat="1" ht="12.75" x14ac:dyDescent="0.2">
      <c r="A18" s="262" t="s">
        <v>503</v>
      </c>
      <c r="C18" s="212"/>
      <c r="D18" s="196"/>
      <c r="E18" s="187"/>
      <c r="F18" s="187"/>
      <c r="G18" s="187"/>
      <c r="H18" s="187"/>
      <c r="I18" s="213"/>
      <c r="J18" s="182"/>
      <c r="K18" s="196"/>
      <c r="L18" s="187"/>
      <c r="M18" s="186"/>
      <c r="N18" s="187"/>
      <c r="O18" s="184"/>
    </row>
    <row r="19" spans="1:15" s="43" customFormat="1" ht="12.75" x14ac:dyDescent="0.2"/>
    <row r="20" spans="1:15" s="43" customFormat="1" ht="12.75" x14ac:dyDescent="0.2">
      <c r="A20" s="67" t="s">
        <v>131</v>
      </c>
      <c r="B20" s="60"/>
      <c r="C20" s="60"/>
      <c r="D20" s="60"/>
      <c r="E20" s="60"/>
      <c r="F20" s="60"/>
      <c r="G20" s="60"/>
      <c r="H20" s="60"/>
      <c r="I20" s="60"/>
      <c r="J20" s="60"/>
      <c r="K20" s="64"/>
      <c r="L20" s="64"/>
      <c r="M20" s="64"/>
      <c r="N20" s="60"/>
      <c r="O20" s="8"/>
    </row>
    <row r="21" spans="1:15" s="43" customFormat="1" ht="12.75" x14ac:dyDescent="0.2">
      <c r="A21" s="143">
        <v>1</v>
      </c>
      <c r="B21" s="143" t="s">
        <v>179</v>
      </c>
      <c r="C21" s="138">
        <v>2.19</v>
      </c>
      <c r="D21" s="140">
        <v>100</v>
      </c>
      <c r="E21" s="136">
        <v>10</v>
      </c>
      <c r="F21" s="136">
        <v>6</v>
      </c>
      <c r="G21" s="140">
        <v>128</v>
      </c>
      <c r="H21" s="136">
        <v>108</v>
      </c>
      <c r="I21" s="231">
        <v>42.53</v>
      </c>
      <c r="J21" s="138">
        <f>(((C21*92)/100)*I21)/100</f>
        <v>0.85689443999999992</v>
      </c>
      <c r="K21" s="140">
        <v>100</v>
      </c>
      <c r="L21" s="136">
        <v>5</v>
      </c>
      <c r="M21" s="139">
        <v>4.3</v>
      </c>
      <c r="N21" s="232">
        <v>664.2</v>
      </c>
      <c r="O21" s="136">
        <f>SUM(E21+L21)</f>
        <v>15</v>
      </c>
    </row>
    <row r="22" spans="1:15" s="43" customFormat="1" ht="12.75" x14ac:dyDescent="0.2">
      <c r="A22" s="143">
        <v>2</v>
      </c>
      <c r="B22" s="143" t="s">
        <v>180</v>
      </c>
      <c r="C22" s="138">
        <v>2.72</v>
      </c>
      <c r="D22" s="140">
        <v>100</v>
      </c>
      <c r="E22" s="136">
        <v>10</v>
      </c>
      <c r="F22" s="136">
        <v>6</v>
      </c>
      <c r="G22" s="136">
        <v>122</v>
      </c>
      <c r="H22" s="136">
        <v>108</v>
      </c>
      <c r="I22" s="231">
        <v>42.7</v>
      </c>
      <c r="J22" s="138">
        <f t="shared" ref="J22:J27" si="4">(((C22*92)/100)*I22)/100</f>
        <v>1.0685248000000001</v>
      </c>
      <c r="K22" s="140">
        <v>100</v>
      </c>
      <c r="L22" s="136">
        <v>5</v>
      </c>
      <c r="M22" s="139">
        <v>3.9</v>
      </c>
      <c r="N22" s="232">
        <v>673.3</v>
      </c>
      <c r="O22" s="136">
        <f t="shared" ref="O22:O27" si="5">SUM(E22+L22)</f>
        <v>15</v>
      </c>
    </row>
    <row r="23" spans="1:15" s="43" customFormat="1" ht="12.75" x14ac:dyDescent="0.2">
      <c r="A23" s="143"/>
      <c r="B23" s="143" t="s">
        <v>136</v>
      </c>
      <c r="C23" s="138">
        <f>SUM(C21:C22)/2</f>
        <v>2.4550000000000001</v>
      </c>
      <c r="D23" s="140">
        <v>100</v>
      </c>
      <c r="E23" s="136">
        <v>10</v>
      </c>
      <c r="F23" s="140">
        <f>SUM(F21:F22)/2</f>
        <v>6</v>
      </c>
      <c r="G23" s="140">
        <f>SUM(G21:G22)/2</f>
        <v>125</v>
      </c>
      <c r="H23" s="140">
        <f>SUM(H21:H22)/2</f>
        <v>108</v>
      </c>
      <c r="I23" s="139">
        <f>SUM(I21:I22)/2</f>
        <v>42.615000000000002</v>
      </c>
      <c r="J23" s="138">
        <f>(((C23*92)/100)*I23)/100</f>
        <v>0.96250239000000004</v>
      </c>
      <c r="K23" s="140">
        <v>100</v>
      </c>
      <c r="L23" s="136">
        <v>5</v>
      </c>
      <c r="M23" s="139">
        <f>SUM(M21:M22)/2</f>
        <v>4.0999999999999996</v>
      </c>
      <c r="N23" s="232">
        <f>SUM(N21:N22)/2</f>
        <v>668.75</v>
      </c>
      <c r="O23" s="136">
        <f t="shared" si="5"/>
        <v>15</v>
      </c>
    </row>
    <row r="24" spans="1:15" s="43" customFormat="1" ht="12.75" x14ac:dyDescent="0.2">
      <c r="A24" s="24">
        <v>3</v>
      </c>
      <c r="B24" s="24" t="s">
        <v>285</v>
      </c>
      <c r="C24" s="13">
        <v>2.84</v>
      </c>
      <c r="D24" s="104">
        <f>(C24*100)/C$23</f>
        <v>115.68228105906313</v>
      </c>
      <c r="E24" s="180">
        <v>14</v>
      </c>
      <c r="F24" s="207">
        <v>6</v>
      </c>
      <c r="G24" s="180">
        <v>113</v>
      </c>
      <c r="H24" s="207">
        <v>108</v>
      </c>
      <c r="I24" s="105">
        <v>42.67</v>
      </c>
      <c r="J24" s="106">
        <f t="shared" si="4"/>
        <v>1.1148817599999998</v>
      </c>
      <c r="K24" s="104">
        <f>(J24*100)/J$23</f>
        <v>115.83158354547045</v>
      </c>
      <c r="L24" s="180">
        <v>7</v>
      </c>
      <c r="M24" s="105">
        <v>3.8</v>
      </c>
      <c r="N24" s="104">
        <v>666</v>
      </c>
      <c r="O24" s="108">
        <f t="shared" si="5"/>
        <v>21</v>
      </c>
    </row>
    <row r="25" spans="1:15" s="43" customFormat="1" ht="12.75" x14ac:dyDescent="0.2">
      <c r="A25" s="24">
        <v>4</v>
      </c>
      <c r="B25" s="24" t="s">
        <v>500</v>
      </c>
      <c r="C25" s="13">
        <v>3.31</v>
      </c>
      <c r="D25" s="104">
        <f>(C25*100)/C$23</f>
        <v>134.82688391038695</v>
      </c>
      <c r="E25" s="219">
        <v>18</v>
      </c>
      <c r="F25" s="219">
        <v>6</v>
      </c>
      <c r="G25" s="219">
        <v>120</v>
      </c>
      <c r="H25" s="219">
        <v>108</v>
      </c>
      <c r="I25" s="105">
        <v>41.71</v>
      </c>
      <c r="J25" s="106">
        <f t="shared" ref="J25" si="6">(((C25*92)/100)*I25)/100</f>
        <v>1.2701529200000001</v>
      </c>
      <c r="K25" s="104">
        <f>(J25*100)/J$23</f>
        <v>131.96361205918669</v>
      </c>
      <c r="L25" s="219">
        <v>8</v>
      </c>
      <c r="M25" s="105">
        <v>3.8</v>
      </c>
      <c r="N25" s="104">
        <v>673</v>
      </c>
      <c r="O25" s="108">
        <f t="shared" ref="O25" si="7">SUM(E25+L25)</f>
        <v>26</v>
      </c>
    </row>
    <row r="26" spans="1:15" s="43" customFormat="1" ht="12.75" x14ac:dyDescent="0.2">
      <c r="A26" s="24">
        <v>5</v>
      </c>
      <c r="B26" s="24" t="s">
        <v>501</v>
      </c>
      <c r="C26" s="13">
        <v>2.92</v>
      </c>
      <c r="D26" s="104">
        <f t="shared" ref="D26:D27" si="8">(C26*100)/C$23</f>
        <v>118.94093686354378</v>
      </c>
      <c r="E26" s="180">
        <v>14</v>
      </c>
      <c r="F26" s="207">
        <v>6</v>
      </c>
      <c r="G26" s="180">
        <v>121</v>
      </c>
      <c r="H26" s="207">
        <v>108</v>
      </c>
      <c r="I26" s="105">
        <v>41.92</v>
      </c>
      <c r="J26" s="106">
        <f>(((C26*92)/100)*I26)/100</f>
        <v>1.1261388800000001</v>
      </c>
      <c r="K26" s="104">
        <f t="shared" ref="K26:K27" si="9">(J26*100)/J$23</f>
        <v>117.00115155038732</v>
      </c>
      <c r="L26" s="180">
        <v>7</v>
      </c>
      <c r="M26" s="105">
        <v>3.9</v>
      </c>
      <c r="N26" s="104">
        <v>668.5</v>
      </c>
      <c r="O26" s="108">
        <f t="shared" si="5"/>
        <v>21</v>
      </c>
    </row>
    <row r="27" spans="1:15" s="43" customFormat="1" ht="12.75" x14ac:dyDescent="0.2">
      <c r="A27" s="24">
        <v>6</v>
      </c>
      <c r="B27" s="24" t="s">
        <v>286</v>
      </c>
      <c r="C27" s="13">
        <v>3.02</v>
      </c>
      <c r="D27" s="104">
        <f t="shared" si="8"/>
        <v>123.0142566191446</v>
      </c>
      <c r="E27" s="180">
        <v>14</v>
      </c>
      <c r="F27" s="207">
        <v>6</v>
      </c>
      <c r="G27" s="180">
        <v>129</v>
      </c>
      <c r="H27" s="207">
        <v>108</v>
      </c>
      <c r="I27" s="105">
        <v>42.66</v>
      </c>
      <c r="J27" s="106">
        <f t="shared" si="4"/>
        <v>1.1852654399999998</v>
      </c>
      <c r="K27" s="104">
        <f t="shared" si="9"/>
        <v>123.14415551736964</v>
      </c>
      <c r="L27" s="180">
        <v>7</v>
      </c>
      <c r="M27" s="105">
        <v>4.2</v>
      </c>
      <c r="N27" s="104">
        <v>668.4</v>
      </c>
      <c r="O27" s="108">
        <f t="shared" si="5"/>
        <v>21</v>
      </c>
    </row>
    <row r="28" spans="1:15" s="43" customFormat="1" ht="12.75" x14ac:dyDescent="0.2"/>
    <row r="29" spans="1:15" s="43" customFormat="1" ht="12.75" x14ac:dyDescent="0.2">
      <c r="A29" s="58" t="s">
        <v>51</v>
      </c>
      <c r="B29" s="60"/>
      <c r="C29" s="60"/>
      <c r="D29" s="60"/>
      <c r="E29" s="60"/>
      <c r="F29" s="60"/>
      <c r="G29" s="60"/>
      <c r="H29" s="60"/>
      <c r="I29" s="60"/>
      <c r="J29" s="60"/>
      <c r="K29" s="64"/>
      <c r="L29" s="64"/>
      <c r="M29" s="64"/>
      <c r="N29" s="60"/>
      <c r="O29" s="8"/>
    </row>
    <row r="30" spans="1:15" s="43" customFormat="1" ht="12.75" x14ac:dyDescent="0.2">
      <c r="A30" s="143">
        <v>1</v>
      </c>
      <c r="B30" s="143" t="s">
        <v>179</v>
      </c>
      <c r="C30" s="138">
        <v>0</v>
      </c>
      <c r="D30" s="140">
        <v>100</v>
      </c>
      <c r="E30" s="136">
        <v>0</v>
      </c>
      <c r="F30" s="136">
        <v>0</v>
      </c>
      <c r="G30" s="136">
        <v>0</v>
      </c>
      <c r="H30" s="136">
        <v>0</v>
      </c>
      <c r="I30" s="139">
        <v>0</v>
      </c>
      <c r="J30" s="138">
        <f>(((C30*92)/100)*I30)/100</f>
        <v>0</v>
      </c>
      <c r="K30" s="140">
        <v>100</v>
      </c>
      <c r="L30" s="136">
        <v>0</v>
      </c>
      <c r="M30" s="139">
        <v>0</v>
      </c>
      <c r="N30" s="140">
        <v>0</v>
      </c>
      <c r="O30" s="136">
        <f>SUM(E30+L30)</f>
        <v>0</v>
      </c>
    </row>
    <row r="31" spans="1:15" s="43" customFormat="1" ht="12.75" x14ac:dyDescent="0.2">
      <c r="A31" s="143">
        <v>2</v>
      </c>
      <c r="B31" s="143" t="s">
        <v>180</v>
      </c>
      <c r="C31" s="138">
        <v>0</v>
      </c>
      <c r="D31" s="140">
        <v>100</v>
      </c>
      <c r="E31" s="136">
        <v>0</v>
      </c>
      <c r="F31" s="136">
        <v>0</v>
      </c>
      <c r="G31" s="136">
        <v>0</v>
      </c>
      <c r="H31" s="136">
        <v>0</v>
      </c>
      <c r="I31" s="139">
        <v>0</v>
      </c>
      <c r="J31" s="138">
        <f t="shared" ref="J31:J36" si="10">(((C31*92)/100)*I31)/100</f>
        <v>0</v>
      </c>
      <c r="K31" s="140">
        <v>100</v>
      </c>
      <c r="L31" s="136">
        <v>0</v>
      </c>
      <c r="M31" s="139">
        <v>0</v>
      </c>
      <c r="N31" s="136">
        <v>0</v>
      </c>
      <c r="O31" s="136">
        <f t="shared" ref="O31:O36" si="11">SUM(E31+L31)</f>
        <v>0</v>
      </c>
    </row>
    <row r="32" spans="1:15" s="43" customFormat="1" ht="12.75" x14ac:dyDescent="0.2">
      <c r="A32" s="143"/>
      <c r="B32" s="143" t="s">
        <v>136</v>
      </c>
      <c r="C32" s="138">
        <f>SUM(C30:C31)/2</f>
        <v>0</v>
      </c>
      <c r="D32" s="140">
        <v>100</v>
      </c>
      <c r="E32" s="136">
        <v>0</v>
      </c>
      <c r="F32" s="140">
        <f>SUM(F30:F31)/2</f>
        <v>0</v>
      </c>
      <c r="G32" s="140">
        <f>SUM(G30:G31)/2</f>
        <v>0</v>
      </c>
      <c r="H32" s="140">
        <f>SUM(H30:H31)/2</f>
        <v>0</v>
      </c>
      <c r="I32" s="139">
        <f>SUM(I30:I31)/2</f>
        <v>0</v>
      </c>
      <c r="J32" s="138">
        <f>(((C32*92)/100)*I32)/100</f>
        <v>0</v>
      </c>
      <c r="K32" s="140">
        <v>100</v>
      </c>
      <c r="L32" s="136">
        <v>0</v>
      </c>
      <c r="M32" s="139">
        <f>SUM(M30:M31)/2</f>
        <v>0</v>
      </c>
      <c r="N32" s="140">
        <f>SUM(N30:N31)/2</f>
        <v>0</v>
      </c>
      <c r="O32" s="136">
        <f t="shared" si="11"/>
        <v>0</v>
      </c>
    </row>
    <row r="33" spans="1:15" s="43" customFormat="1" ht="12.75" x14ac:dyDescent="0.2">
      <c r="A33" s="24">
        <v>3</v>
      </c>
      <c r="B33" s="24" t="s">
        <v>285</v>
      </c>
      <c r="C33" s="13">
        <v>0</v>
      </c>
      <c r="D33" s="104" t="e">
        <f>(C33*100)/C$32</f>
        <v>#DIV/0!</v>
      </c>
      <c r="E33" s="180">
        <v>0</v>
      </c>
      <c r="F33" s="207">
        <v>0</v>
      </c>
      <c r="G33" s="180">
        <v>0</v>
      </c>
      <c r="H33" s="207">
        <v>0</v>
      </c>
      <c r="I33" s="105">
        <v>0</v>
      </c>
      <c r="J33" s="106">
        <f t="shared" si="10"/>
        <v>0</v>
      </c>
      <c r="K33" s="104" t="e">
        <f>(J33*100)/J$32</f>
        <v>#DIV/0!</v>
      </c>
      <c r="L33" s="180">
        <v>0</v>
      </c>
      <c r="M33" s="105">
        <v>0</v>
      </c>
      <c r="N33" s="207">
        <v>0</v>
      </c>
      <c r="O33" s="108">
        <f t="shared" si="11"/>
        <v>0</v>
      </c>
    </row>
    <row r="34" spans="1:15" s="43" customFormat="1" ht="12.75" x14ac:dyDescent="0.2">
      <c r="A34" s="24">
        <v>4</v>
      </c>
      <c r="B34" s="24" t="s">
        <v>500</v>
      </c>
      <c r="C34" s="13">
        <v>0</v>
      </c>
      <c r="D34" s="104" t="e">
        <f>(C34*100)/C$32</f>
        <v>#DIV/0!</v>
      </c>
      <c r="E34" s="219">
        <v>0</v>
      </c>
      <c r="F34" s="219">
        <v>0</v>
      </c>
      <c r="G34" s="219">
        <v>0</v>
      </c>
      <c r="H34" s="219">
        <v>0</v>
      </c>
      <c r="I34" s="105">
        <v>0</v>
      </c>
      <c r="J34" s="106">
        <f t="shared" ref="J34" si="12">(((C34*92)/100)*I34)/100</f>
        <v>0</v>
      </c>
      <c r="K34" s="104" t="e">
        <f>(J34*100)/J$32</f>
        <v>#DIV/0!</v>
      </c>
      <c r="L34" s="219">
        <v>0</v>
      </c>
      <c r="M34" s="105">
        <v>0</v>
      </c>
      <c r="N34" s="219">
        <v>0</v>
      </c>
      <c r="O34" s="108">
        <f t="shared" ref="O34" si="13">SUM(E34+L34)</f>
        <v>0</v>
      </c>
    </row>
    <row r="35" spans="1:15" s="43" customFormat="1" ht="12.75" x14ac:dyDescent="0.2">
      <c r="A35" s="24">
        <v>5</v>
      </c>
      <c r="B35" s="24" t="s">
        <v>501</v>
      </c>
      <c r="C35" s="13">
        <v>0</v>
      </c>
      <c r="D35" s="104" t="e">
        <f t="shared" ref="D35:D36" si="14">(C35*100)/C$32</f>
        <v>#DIV/0!</v>
      </c>
      <c r="E35" s="180">
        <v>0</v>
      </c>
      <c r="F35" s="207">
        <v>0</v>
      </c>
      <c r="G35" s="180">
        <v>0</v>
      </c>
      <c r="H35" s="207">
        <v>0</v>
      </c>
      <c r="I35" s="105">
        <v>0</v>
      </c>
      <c r="J35" s="106">
        <f t="shared" si="10"/>
        <v>0</v>
      </c>
      <c r="K35" s="104" t="e">
        <f t="shared" ref="K35:K36" si="15">(J35*100)/J$32</f>
        <v>#DIV/0!</v>
      </c>
      <c r="L35" s="180">
        <v>0</v>
      </c>
      <c r="M35" s="105">
        <v>0</v>
      </c>
      <c r="N35" s="207">
        <v>0</v>
      </c>
      <c r="O35" s="108">
        <f t="shared" si="11"/>
        <v>0</v>
      </c>
    </row>
    <row r="36" spans="1:15" s="43" customFormat="1" ht="12.75" x14ac:dyDescent="0.2">
      <c r="A36" s="24">
        <v>6</v>
      </c>
      <c r="B36" s="24" t="s">
        <v>286</v>
      </c>
      <c r="C36" s="13">
        <v>0</v>
      </c>
      <c r="D36" s="104" t="e">
        <f t="shared" si="14"/>
        <v>#DIV/0!</v>
      </c>
      <c r="E36" s="180">
        <v>0</v>
      </c>
      <c r="F36" s="207">
        <v>0</v>
      </c>
      <c r="G36" s="180">
        <v>0</v>
      </c>
      <c r="H36" s="207">
        <v>0</v>
      </c>
      <c r="I36" s="105">
        <v>0</v>
      </c>
      <c r="J36" s="106">
        <f t="shared" si="10"/>
        <v>0</v>
      </c>
      <c r="K36" s="104" t="e">
        <f t="shared" si="15"/>
        <v>#DIV/0!</v>
      </c>
      <c r="L36" s="180">
        <v>0</v>
      </c>
      <c r="M36" s="105">
        <v>0</v>
      </c>
      <c r="N36" s="207">
        <v>0</v>
      </c>
      <c r="O36" s="108">
        <f t="shared" si="11"/>
        <v>0</v>
      </c>
    </row>
    <row r="37" spans="1:15" s="43" customFormat="1" ht="12.75" x14ac:dyDescent="0.2">
      <c r="A37" s="262" t="s">
        <v>502</v>
      </c>
      <c r="B37" s="181"/>
      <c r="C37" s="212"/>
      <c r="D37" s="196"/>
      <c r="E37" s="187"/>
      <c r="F37" s="187"/>
      <c r="G37" s="187"/>
      <c r="H37" s="187"/>
      <c r="I37" s="213"/>
      <c r="J37" s="182"/>
      <c r="K37" s="196"/>
      <c r="L37" s="187"/>
      <c r="M37" s="213"/>
      <c r="N37" s="187"/>
      <c r="O37" s="184"/>
    </row>
    <row r="38" spans="1:15" s="43" customFormat="1" ht="12.75" x14ac:dyDescent="0.2">
      <c r="A38" s="262" t="s">
        <v>503</v>
      </c>
      <c r="B38" s="181"/>
      <c r="C38" s="212"/>
      <c r="D38" s="196"/>
      <c r="E38" s="187"/>
      <c r="F38" s="187"/>
      <c r="G38" s="187"/>
      <c r="H38" s="187"/>
      <c r="I38" s="213"/>
      <c r="J38" s="182"/>
      <c r="K38" s="196"/>
      <c r="L38" s="187"/>
      <c r="M38" s="213"/>
      <c r="N38" s="187"/>
      <c r="O38" s="184"/>
    </row>
    <row r="39" spans="1:15" s="43" customFormat="1" ht="12.75" x14ac:dyDescent="0.2"/>
    <row r="40" spans="1:15" s="43" customFormat="1" ht="12.75" x14ac:dyDescent="0.2">
      <c r="A40" s="58" t="s">
        <v>129</v>
      </c>
      <c r="B40" s="60"/>
      <c r="C40" s="60"/>
      <c r="D40" s="60"/>
      <c r="E40" s="60"/>
      <c r="F40" s="60"/>
      <c r="G40" s="60"/>
      <c r="H40" s="60"/>
      <c r="I40" s="60"/>
      <c r="J40" s="60"/>
      <c r="K40" s="64"/>
      <c r="L40" s="64"/>
      <c r="M40" s="64"/>
      <c r="N40" s="60"/>
      <c r="O40" s="8"/>
    </row>
    <row r="41" spans="1:15" s="43" customFormat="1" ht="12.75" x14ac:dyDescent="0.2">
      <c r="A41" s="143">
        <v>1</v>
      </c>
      <c r="B41" s="143" t="s">
        <v>179</v>
      </c>
      <c r="C41" s="230">
        <v>2.19</v>
      </c>
      <c r="D41" s="232">
        <v>100</v>
      </c>
      <c r="E41" s="228">
        <v>10</v>
      </c>
      <c r="F41" s="228">
        <v>6</v>
      </c>
      <c r="G41" s="232">
        <v>128</v>
      </c>
      <c r="H41" s="228">
        <v>108</v>
      </c>
      <c r="I41" s="231">
        <v>42.53</v>
      </c>
      <c r="J41" s="230">
        <f>(((C41*92)/100)*I41)/100</f>
        <v>0.85689443999999992</v>
      </c>
      <c r="K41" s="232">
        <v>100</v>
      </c>
      <c r="L41" s="228">
        <v>5</v>
      </c>
      <c r="M41" s="231">
        <v>4.3</v>
      </c>
      <c r="N41" s="232">
        <v>664.2</v>
      </c>
      <c r="O41" s="228">
        <f>SUM(E41+L41)</f>
        <v>15</v>
      </c>
    </row>
    <row r="42" spans="1:15" s="43" customFormat="1" ht="12.75" x14ac:dyDescent="0.2">
      <c r="A42" s="143">
        <v>2</v>
      </c>
      <c r="B42" s="143" t="s">
        <v>180</v>
      </c>
      <c r="C42" s="230">
        <v>2.72</v>
      </c>
      <c r="D42" s="232">
        <v>100</v>
      </c>
      <c r="E42" s="228">
        <v>10</v>
      </c>
      <c r="F42" s="228">
        <v>6</v>
      </c>
      <c r="G42" s="228">
        <v>122</v>
      </c>
      <c r="H42" s="228">
        <v>108</v>
      </c>
      <c r="I42" s="231">
        <v>42.7</v>
      </c>
      <c r="J42" s="230">
        <f t="shared" ref="J42" si="16">(((C42*92)/100)*I42)/100</f>
        <v>1.0685248000000001</v>
      </c>
      <c r="K42" s="232">
        <v>100</v>
      </c>
      <c r="L42" s="228">
        <v>5</v>
      </c>
      <c r="M42" s="231">
        <v>3.9</v>
      </c>
      <c r="N42" s="232">
        <v>673.3</v>
      </c>
      <c r="O42" s="228">
        <f t="shared" ref="O42:O47" si="17">SUM(E42+L42)</f>
        <v>15</v>
      </c>
    </row>
    <row r="43" spans="1:15" s="43" customFormat="1" ht="12.75" x14ac:dyDescent="0.2">
      <c r="A43" s="143"/>
      <c r="B43" s="143" t="s">
        <v>136</v>
      </c>
      <c r="C43" s="230">
        <f>SUM(C41:C42)/2</f>
        <v>2.4550000000000001</v>
      </c>
      <c r="D43" s="232">
        <v>100</v>
      </c>
      <c r="E43" s="228">
        <v>10</v>
      </c>
      <c r="F43" s="232">
        <f>SUM(F41:F42)/2</f>
        <v>6</v>
      </c>
      <c r="G43" s="232">
        <f>SUM(G41:G42)/2</f>
        <v>125</v>
      </c>
      <c r="H43" s="232">
        <f>SUM(H41:H42)/2</f>
        <v>108</v>
      </c>
      <c r="I43" s="231">
        <f>SUM(I41:I42)/2</f>
        <v>42.615000000000002</v>
      </c>
      <c r="J43" s="230">
        <f>(((C43*92)/100)*I43)/100</f>
        <v>0.96250239000000004</v>
      </c>
      <c r="K43" s="232">
        <v>100</v>
      </c>
      <c r="L43" s="228">
        <v>5</v>
      </c>
      <c r="M43" s="231">
        <f>SUM(M41:M42)/2</f>
        <v>4.0999999999999996</v>
      </c>
      <c r="N43" s="232">
        <f>SUM(N41:N42)/2</f>
        <v>668.75</v>
      </c>
      <c r="O43" s="228">
        <f t="shared" si="17"/>
        <v>15</v>
      </c>
    </row>
    <row r="44" spans="1:15" s="43" customFormat="1" ht="12.75" x14ac:dyDescent="0.2">
      <c r="A44" s="24">
        <v>3</v>
      </c>
      <c r="B44" s="24" t="s">
        <v>285</v>
      </c>
      <c r="C44" s="13">
        <v>2.84</v>
      </c>
      <c r="D44" s="104">
        <f>(C44*100)/C$23</f>
        <v>115.68228105906313</v>
      </c>
      <c r="E44" s="219">
        <v>14</v>
      </c>
      <c r="F44" s="219">
        <v>6</v>
      </c>
      <c r="G44" s="219">
        <v>113</v>
      </c>
      <c r="H44" s="219">
        <v>108</v>
      </c>
      <c r="I44" s="105">
        <v>42.67</v>
      </c>
      <c r="J44" s="106">
        <f t="shared" ref="J44:J45" si="18">(((C44*92)/100)*I44)/100</f>
        <v>1.1148817599999998</v>
      </c>
      <c r="K44" s="104">
        <f>(J44*100)/J$23</f>
        <v>115.83158354547045</v>
      </c>
      <c r="L44" s="219">
        <v>7</v>
      </c>
      <c r="M44" s="105">
        <v>3.8</v>
      </c>
      <c r="N44" s="104">
        <v>666</v>
      </c>
      <c r="O44" s="108">
        <f t="shared" si="17"/>
        <v>21</v>
      </c>
    </row>
    <row r="45" spans="1:15" s="43" customFormat="1" ht="12.75" x14ac:dyDescent="0.2">
      <c r="A45" s="24">
        <v>4</v>
      </c>
      <c r="B45" s="24" t="s">
        <v>500</v>
      </c>
      <c r="C45" s="13">
        <v>3.31</v>
      </c>
      <c r="D45" s="104">
        <f>(C45*100)/C$23</f>
        <v>134.82688391038695</v>
      </c>
      <c r="E45" s="219">
        <v>18</v>
      </c>
      <c r="F45" s="219">
        <v>6</v>
      </c>
      <c r="G45" s="219">
        <v>120</v>
      </c>
      <c r="H45" s="219">
        <v>108</v>
      </c>
      <c r="I45" s="105">
        <v>41.71</v>
      </c>
      <c r="J45" s="106">
        <f t="shared" si="18"/>
        <v>1.2701529200000001</v>
      </c>
      <c r="K45" s="104">
        <f>(J45*100)/J$23</f>
        <v>131.96361205918669</v>
      </c>
      <c r="L45" s="219">
        <v>8</v>
      </c>
      <c r="M45" s="105">
        <v>3.8</v>
      </c>
      <c r="N45" s="104">
        <v>673</v>
      </c>
      <c r="O45" s="108">
        <f t="shared" si="17"/>
        <v>26</v>
      </c>
    </row>
    <row r="46" spans="1:15" s="43" customFormat="1" ht="12.75" x14ac:dyDescent="0.2">
      <c r="A46" s="24">
        <v>5</v>
      </c>
      <c r="B46" s="24" t="s">
        <v>501</v>
      </c>
      <c r="C46" s="13">
        <v>2.92</v>
      </c>
      <c r="D46" s="104">
        <f t="shared" ref="D46:D47" si="19">(C46*100)/C$23</f>
        <v>118.94093686354378</v>
      </c>
      <c r="E46" s="219">
        <v>14</v>
      </c>
      <c r="F46" s="219">
        <v>6</v>
      </c>
      <c r="G46" s="219">
        <v>121</v>
      </c>
      <c r="H46" s="219">
        <v>108</v>
      </c>
      <c r="I46" s="105">
        <v>41.92</v>
      </c>
      <c r="J46" s="106">
        <f>(((C46*92)/100)*I46)/100</f>
        <v>1.1261388800000001</v>
      </c>
      <c r="K46" s="104">
        <f t="shared" ref="K46:K47" si="20">(J46*100)/J$23</f>
        <v>117.00115155038732</v>
      </c>
      <c r="L46" s="219">
        <v>7</v>
      </c>
      <c r="M46" s="105">
        <v>3.9</v>
      </c>
      <c r="N46" s="104">
        <v>668.5</v>
      </c>
      <c r="O46" s="108">
        <f t="shared" si="17"/>
        <v>21</v>
      </c>
    </row>
    <row r="47" spans="1:15" s="43" customFormat="1" ht="12.75" x14ac:dyDescent="0.2">
      <c r="A47" s="24">
        <v>6</v>
      </c>
      <c r="B47" s="24" t="s">
        <v>286</v>
      </c>
      <c r="C47" s="13">
        <v>3.02</v>
      </c>
      <c r="D47" s="104">
        <f t="shared" si="19"/>
        <v>123.0142566191446</v>
      </c>
      <c r="E47" s="219">
        <v>14</v>
      </c>
      <c r="F47" s="219">
        <v>6</v>
      </c>
      <c r="G47" s="219">
        <v>129</v>
      </c>
      <c r="H47" s="219">
        <v>108</v>
      </c>
      <c r="I47" s="105">
        <v>42.66</v>
      </c>
      <c r="J47" s="106">
        <f t="shared" ref="J47" si="21">(((C47*92)/100)*I47)/100</f>
        <v>1.1852654399999998</v>
      </c>
      <c r="K47" s="104">
        <f t="shared" si="20"/>
        <v>123.14415551736964</v>
      </c>
      <c r="L47" s="219">
        <v>7</v>
      </c>
      <c r="M47" s="105">
        <v>4.2</v>
      </c>
      <c r="N47" s="104">
        <v>668.4</v>
      </c>
      <c r="O47" s="108">
        <f t="shared" si="17"/>
        <v>21</v>
      </c>
    </row>
    <row r="49" spans="2:8" x14ac:dyDescent="0.25">
      <c r="B49" s="524" t="s">
        <v>62</v>
      </c>
      <c r="C49" s="524"/>
      <c r="D49" s="524"/>
      <c r="E49" s="524"/>
      <c r="F49" s="524"/>
      <c r="G49" s="524"/>
      <c r="H49" s="524"/>
    </row>
    <row r="50" spans="2:8" x14ac:dyDescent="0.25">
      <c r="B50" s="71" t="s">
        <v>441</v>
      </c>
      <c r="C50" s="525" t="s">
        <v>28</v>
      </c>
      <c r="D50" s="526"/>
      <c r="E50" s="525" t="s">
        <v>80</v>
      </c>
      <c r="F50" s="526"/>
      <c r="G50" s="527" t="s">
        <v>63</v>
      </c>
      <c r="H50" s="526"/>
    </row>
    <row r="51" spans="2:8" x14ac:dyDescent="0.25">
      <c r="B51" s="72" t="s">
        <v>64</v>
      </c>
      <c r="C51" s="528"/>
      <c r="D51" s="529"/>
      <c r="E51" s="529"/>
      <c r="F51" s="529"/>
      <c r="G51" s="529"/>
      <c r="H51" s="530"/>
    </row>
    <row r="52" spans="2:8" s="47" customFormat="1" x14ac:dyDescent="0.25">
      <c r="B52" s="72" t="s">
        <v>95</v>
      </c>
      <c r="C52" s="535" t="s">
        <v>287</v>
      </c>
      <c r="D52" s="535"/>
      <c r="E52" s="533" t="s">
        <v>123</v>
      </c>
      <c r="F52" s="532"/>
      <c r="G52" s="535" t="s">
        <v>504</v>
      </c>
      <c r="H52" s="535"/>
    </row>
    <row r="53" spans="2:8" x14ac:dyDescent="0.25">
      <c r="B53" s="72" t="s">
        <v>65</v>
      </c>
      <c r="C53" s="531">
        <v>2.9</v>
      </c>
      <c r="D53" s="532"/>
      <c r="E53" s="542">
        <v>2.2999999999999998</v>
      </c>
      <c r="F53" s="543"/>
      <c r="G53" s="531">
        <v>3.4</v>
      </c>
      <c r="H53" s="532"/>
    </row>
    <row r="54" spans="2:8" x14ac:dyDescent="0.25">
      <c r="B54" s="72" t="s">
        <v>66</v>
      </c>
      <c r="C54" s="531">
        <v>7.3</v>
      </c>
      <c r="D54" s="532"/>
      <c r="E54" s="542">
        <v>6.4</v>
      </c>
      <c r="F54" s="543"/>
      <c r="G54" s="531">
        <v>6.3</v>
      </c>
      <c r="H54" s="532"/>
    </row>
    <row r="55" spans="2:8" x14ac:dyDescent="0.25">
      <c r="B55" s="72" t="s">
        <v>67</v>
      </c>
      <c r="C55" s="531">
        <v>144</v>
      </c>
      <c r="D55" s="532"/>
      <c r="E55" s="542">
        <v>148</v>
      </c>
      <c r="F55" s="543"/>
      <c r="G55" s="542">
        <v>128</v>
      </c>
      <c r="H55" s="543"/>
    </row>
    <row r="56" spans="2:8" x14ac:dyDescent="0.25">
      <c r="B56" s="72" t="s">
        <v>68</v>
      </c>
      <c r="C56" s="531">
        <v>173</v>
      </c>
      <c r="D56" s="532"/>
      <c r="E56" s="542">
        <v>103</v>
      </c>
      <c r="F56" s="543"/>
      <c r="G56" s="531">
        <v>121</v>
      </c>
      <c r="H56" s="532"/>
    </row>
    <row r="57" spans="2:8" s="47" customFormat="1" x14ac:dyDescent="0.25">
      <c r="B57" s="72" t="s">
        <v>77</v>
      </c>
      <c r="C57" s="531" t="s">
        <v>181</v>
      </c>
      <c r="D57" s="533"/>
      <c r="E57" s="533" t="s">
        <v>124</v>
      </c>
      <c r="F57" s="533"/>
      <c r="G57" s="533" t="s">
        <v>505</v>
      </c>
      <c r="H57" s="532"/>
    </row>
    <row r="58" spans="2:8" x14ac:dyDescent="0.25">
      <c r="B58" s="72" t="s">
        <v>84</v>
      </c>
      <c r="C58" s="544" t="s">
        <v>150</v>
      </c>
      <c r="D58" s="527"/>
      <c r="E58" s="527"/>
      <c r="F58" s="527"/>
      <c r="G58" s="527"/>
      <c r="H58" s="526"/>
    </row>
    <row r="59" spans="2:8" x14ac:dyDescent="0.25">
      <c r="B59" s="72" t="s">
        <v>69</v>
      </c>
      <c r="C59" s="535" t="s">
        <v>406</v>
      </c>
      <c r="D59" s="535"/>
      <c r="E59" s="535" t="s">
        <v>442</v>
      </c>
      <c r="F59" s="535"/>
      <c r="G59" s="535" t="s">
        <v>442</v>
      </c>
      <c r="H59" s="535"/>
    </row>
    <row r="60" spans="2:8" x14ac:dyDescent="0.25">
      <c r="B60" s="71" t="s">
        <v>70</v>
      </c>
      <c r="C60" s="533" t="s">
        <v>634</v>
      </c>
      <c r="D60" s="532"/>
      <c r="E60" s="535" t="s">
        <v>634</v>
      </c>
      <c r="F60" s="535"/>
      <c r="G60" s="535" t="s">
        <v>506</v>
      </c>
      <c r="H60" s="535"/>
    </row>
    <row r="61" spans="2:8" s="47" customFormat="1" x14ac:dyDescent="0.25">
      <c r="B61" s="71"/>
      <c r="C61" s="121"/>
      <c r="D61" s="122"/>
      <c r="E61" s="179"/>
      <c r="F61" s="179"/>
      <c r="G61" s="97"/>
      <c r="H61" s="97"/>
    </row>
    <row r="62" spans="2:8" x14ac:dyDescent="0.25">
      <c r="B62" s="72" t="s">
        <v>71</v>
      </c>
      <c r="C62" s="537"/>
      <c r="D62" s="537"/>
      <c r="E62" s="537"/>
      <c r="F62" s="537"/>
      <c r="G62" s="537"/>
      <c r="H62" s="537"/>
    </row>
    <row r="63" spans="2:8" x14ac:dyDescent="0.25">
      <c r="B63" s="72" t="s">
        <v>116</v>
      </c>
      <c r="C63" s="241" t="s">
        <v>406</v>
      </c>
      <c r="D63" s="259" t="s">
        <v>541</v>
      </c>
      <c r="E63" s="241" t="s">
        <v>442</v>
      </c>
      <c r="F63" s="259" t="s">
        <v>541</v>
      </c>
      <c r="G63" s="124" t="s">
        <v>507</v>
      </c>
      <c r="H63" s="97" t="s">
        <v>454</v>
      </c>
    </row>
    <row r="64" spans="2:8" x14ac:dyDescent="0.25">
      <c r="B64" s="72" t="s">
        <v>82</v>
      </c>
      <c r="C64" s="117"/>
      <c r="D64" s="266"/>
      <c r="E64" s="117"/>
      <c r="F64" s="266"/>
      <c r="G64" s="124" t="s">
        <v>486</v>
      </c>
      <c r="H64" s="97" t="s">
        <v>508</v>
      </c>
    </row>
    <row r="65" spans="2:8" x14ac:dyDescent="0.25">
      <c r="B65" s="72" t="s">
        <v>82</v>
      </c>
      <c r="C65" s="117"/>
      <c r="D65" s="266"/>
      <c r="E65" s="117"/>
      <c r="F65" s="266"/>
      <c r="G65" s="124" t="s">
        <v>486</v>
      </c>
      <c r="H65" s="97" t="s">
        <v>509</v>
      </c>
    </row>
    <row r="66" spans="2:8" x14ac:dyDescent="0.25">
      <c r="B66" s="72" t="s">
        <v>82</v>
      </c>
      <c r="C66" s="239"/>
      <c r="D66" s="258"/>
      <c r="E66" s="117"/>
      <c r="F66" s="266"/>
      <c r="G66" s="117"/>
      <c r="H66" s="96"/>
    </row>
    <row r="67" spans="2:8" s="47" customFormat="1" x14ac:dyDescent="0.25">
      <c r="B67" s="72"/>
      <c r="C67" s="239"/>
      <c r="D67" s="258"/>
      <c r="E67" s="117"/>
      <c r="F67" s="266"/>
      <c r="G67" s="117"/>
      <c r="H67" s="96"/>
    </row>
    <row r="68" spans="2:8" x14ac:dyDescent="0.25">
      <c r="B68" s="72" t="s">
        <v>73</v>
      </c>
      <c r="C68" s="534"/>
      <c r="D68" s="534"/>
      <c r="E68" s="534"/>
      <c r="F68" s="534"/>
      <c r="G68" s="534"/>
      <c r="H68" s="534"/>
    </row>
    <row r="69" spans="2:8" x14ac:dyDescent="0.25">
      <c r="B69" s="72" t="s">
        <v>74</v>
      </c>
      <c r="C69" s="241" t="s">
        <v>442</v>
      </c>
      <c r="D69" s="241" t="s">
        <v>542</v>
      </c>
      <c r="E69" s="241" t="s">
        <v>543</v>
      </c>
      <c r="F69" s="241" t="s">
        <v>542</v>
      </c>
      <c r="G69" s="124" t="s">
        <v>361</v>
      </c>
      <c r="H69" s="124" t="s">
        <v>510</v>
      </c>
    </row>
    <row r="70" spans="2:8" s="173" customFormat="1" x14ac:dyDescent="0.25">
      <c r="B70" s="72"/>
      <c r="C70" s="241"/>
      <c r="D70" s="241"/>
      <c r="E70" s="241"/>
      <c r="F70" s="241"/>
      <c r="G70" s="124"/>
      <c r="H70" s="124"/>
    </row>
    <row r="71" spans="2:8" x14ac:dyDescent="0.25">
      <c r="B71" s="74"/>
      <c r="C71" s="241"/>
      <c r="D71" s="241"/>
      <c r="E71" s="241"/>
      <c r="F71" s="241"/>
      <c r="G71" s="124"/>
      <c r="H71" s="124"/>
    </row>
    <row r="72" spans="2:8" s="47" customFormat="1" x14ac:dyDescent="0.25">
      <c r="B72" s="74"/>
      <c r="C72" s="241"/>
      <c r="D72" s="241"/>
      <c r="E72" s="241"/>
      <c r="F72" s="241"/>
      <c r="G72" s="124"/>
      <c r="H72" s="124"/>
    </row>
    <row r="73" spans="2:8" x14ac:dyDescent="0.25">
      <c r="B73" s="72" t="s">
        <v>75</v>
      </c>
      <c r="C73" s="241" t="s">
        <v>544</v>
      </c>
      <c r="D73" s="241" t="s">
        <v>115</v>
      </c>
      <c r="E73" s="241" t="s">
        <v>544</v>
      </c>
      <c r="F73" s="241" t="s">
        <v>115</v>
      </c>
      <c r="G73" s="132" t="s">
        <v>514</v>
      </c>
      <c r="H73" s="132" t="s">
        <v>512</v>
      </c>
    </row>
    <row r="74" spans="2:8" x14ac:dyDescent="0.25">
      <c r="B74" s="74"/>
      <c r="C74" s="130" t="s">
        <v>444</v>
      </c>
      <c r="D74" s="130" t="s">
        <v>545</v>
      </c>
      <c r="E74" s="130" t="s">
        <v>444</v>
      </c>
      <c r="F74" s="130" t="s">
        <v>545</v>
      </c>
      <c r="G74" s="241" t="s">
        <v>511</v>
      </c>
      <c r="H74" s="241" t="s">
        <v>459</v>
      </c>
    </row>
    <row r="75" spans="2:8" s="47" customFormat="1" x14ac:dyDescent="0.25">
      <c r="B75" s="74"/>
      <c r="C75" s="241" t="s">
        <v>546</v>
      </c>
      <c r="D75" s="241" t="s">
        <v>115</v>
      </c>
      <c r="E75" s="241" t="s">
        <v>546</v>
      </c>
      <c r="F75" s="241" t="s">
        <v>115</v>
      </c>
      <c r="G75" s="124" t="s">
        <v>486</v>
      </c>
      <c r="H75" s="124" t="s">
        <v>512</v>
      </c>
    </row>
    <row r="76" spans="2:8" s="47" customFormat="1" x14ac:dyDescent="0.25">
      <c r="B76" s="74"/>
      <c r="C76" s="241" t="s">
        <v>485</v>
      </c>
      <c r="D76" s="241" t="s">
        <v>448</v>
      </c>
      <c r="E76" s="241" t="s">
        <v>485</v>
      </c>
      <c r="F76" s="241" t="s">
        <v>448</v>
      </c>
      <c r="G76" s="124" t="s">
        <v>339</v>
      </c>
      <c r="H76" s="124" t="s">
        <v>459</v>
      </c>
    </row>
    <row r="77" spans="2:8" s="47" customFormat="1" x14ac:dyDescent="0.25">
      <c r="B77" s="74"/>
      <c r="C77" s="239"/>
      <c r="D77" s="241"/>
      <c r="E77" s="239"/>
      <c r="F77" s="241"/>
      <c r="G77" s="124" t="s">
        <v>513</v>
      </c>
      <c r="H77" s="124" t="s">
        <v>448</v>
      </c>
    </row>
    <row r="78" spans="2:8" x14ac:dyDescent="0.25">
      <c r="B78" s="74"/>
      <c r="C78" s="239"/>
      <c r="D78" s="239"/>
      <c r="E78" s="239"/>
      <c r="F78" s="239"/>
      <c r="G78" s="117"/>
      <c r="H78" s="117"/>
    </row>
    <row r="79" spans="2:8" x14ac:dyDescent="0.25">
      <c r="B79" s="74" t="s">
        <v>78</v>
      </c>
      <c r="C79" s="69"/>
      <c r="D79" s="69"/>
      <c r="E79" s="69"/>
      <c r="F79" s="69"/>
      <c r="G79" s="117"/>
      <c r="H79" s="117"/>
    </row>
    <row r="80" spans="2:8" x14ac:dyDescent="0.25">
      <c r="B80" s="74"/>
      <c r="C80" s="239"/>
      <c r="D80" s="239"/>
      <c r="E80" s="239"/>
      <c r="F80" s="239"/>
      <c r="G80" s="117"/>
      <c r="H80" s="117"/>
    </row>
    <row r="81" spans="2:8" x14ac:dyDescent="0.25">
      <c r="B81" s="74"/>
      <c r="C81" s="69"/>
      <c r="D81" s="69"/>
      <c r="E81" s="69"/>
      <c r="F81" s="69"/>
      <c r="G81" s="117"/>
      <c r="H81" s="117"/>
    </row>
    <row r="82" spans="2:8" x14ac:dyDescent="0.25">
      <c r="B82" s="72" t="s">
        <v>93</v>
      </c>
      <c r="C82" s="239" t="s">
        <v>544</v>
      </c>
      <c r="D82" s="239" t="s">
        <v>547</v>
      </c>
      <c r="E82" s="239" t="s">
        <v>544</v>
      </c>
      <c r="F82" s="239" t="s">
        <v>547</v>
      </c>
      <c r="G82" s="124"/>
      <c r="H82" s="124"/>
    </row>
    <row r="83" spans="2:8" x14ac:dyDescent="0.25">
      <c r="B83" s="72"/>
      <c r="C83" s="72"/>
      <c r="D83" s="72"/>
      <c r="E83" s="117"/>
      <c r="F83" s="124"/>
      <c r="G83" s="117"/>
      <c r="H83" s="117"/>
    </row>
    <row r="84" spans="2:8" x14ac:dyDescent="0.25">
      <c r="B84" s="75"/>
      <c r="C84" s="72"/>
      <c r="D84" s="72"/>
      <c r="E84" s="193"/>
      <c r="F84" s="193"/>
      <c r="G84" s="119"/>
      <c r="H84" s="119"/>
    </row>
    <row r="85" spans="2:8" x14ac:dyDescent="0.25">
      <c r="B85" s="72"/>
      <c r="C85" s="72"/>
      <c r="D85" s="72"/>
      <c r="E85" s="124"/>
      <c r="F85" s="124"/>
      <c r="G85" s="117"/>
      <c r="H85" s="117"/>
    </row>
    <row r="86" spans="2:8" x14ac:dyDescent="0.25">
      <c r="B86" s="72"/>
      <c r="C86" s="72"/>
      <c r="D86" s="72"/>
      <c r="E86" s="124"/>
      <c r="F86" s="193"/>
      <c r="G86" s="117"/>
      <c r="H86" s="117"/>
    </row>
    <row r="87" spans="2:8" x14ac:dyDescent="0.25">
      <c r="B87" s="68"/>
      <c r="C87" s="68"/>
      <c r="D87" s="192"/>
      <c r="E87" s="68"/>
      <c r="F87" s="68"/>
      <c r="G87" s="68"/>
      <c r="H87" s="68"/>
    </row>
    <row r="88" spans="2:8" x14ac:dyDescent="0.25">
      <c r="B88" s="68"/>
      <c r="C88" s="68"/>
      <c r="D88" s="192"/>
      <c r="E88" s="68"/>
      <c r="F88" s="68"/>
      <c r="G88" s="68"/>
      <c r="H88" s="68"/>
    </row>
    <row r="89" spans="2:8" x14ac:dyDescent="0.25">
      <c r="B89" s="68"/>
      <c r="C89" s="68"/>
      <c r="D89" s="192"/>
      <c r="E89" s="68"/>
      <c r="F89" s="68"/>
      <c r="G89" s="68"/>
      <c r="H89" s="68"/>
    </row>
  </sheetData>
  <mergeCells count="37">
    <mergeCell ref="C62:H62"/>
    <mergeCell ref="C68:H68"/>
    <mergeCell ref="C52:D52"/>
    <mergeCell ref="C57:D57"/>
    <mergeCell ref="E52:F52"/>
    <mergeCell ref="E57:F57"/>
    <mergeCell ref="G52:H52"/>
    <mergeCell ref="G57:H57"/>
    <mergeCell ref="C58:H58"/>
    <mergeCell ref="C59:D59"/>
    <mergeCell ref="E59:F59"/>
    <mergeCell ref="G59:H59"/>
    <mergeCell ref="C60:D60"/>
    <mergeCell ref="E60:F60"/>
    <mergeCell ref="G60:H60"/>
    <mergeCell ref="C55:D55"/>
    <mergeCell ref="E55:F55"/>
    <mergeCell ref="G55:H55"/>
    <mergeCell ref="C56:D56"/>
    <mergeCell ref="E56:F56"/>
    <mergeCell ref="G56:H56"/>
    <mergeCell ref="C53:D53"/>
    <mergeCell ref="E53:F53"/>
    <mergeCell ref="G53:H53"/>
    <mergeCell ref="C54:D54"/>
    <mergeCell ref="E54:F54"/>
    <mergeCell ref="G54:H54"/>
    <mergeCell ref="B49:H49"/>
    <mergeCell ref="C50:D50"/>
    <mergeCell ref="E50:F50"/>
    <mergeCell ref="G50:H50"/>
    <mergeCell ref="C51:H51"/>
    <mergeCell ref="O7:O8"/>
    <mergeCell ref="A7:A8"/>
    <mergeCell ref="B7:B8"/>
    <mergeCell ref="C7:E7"/>
    <mergeCell ref="J7:L7"/>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Rudzi</vt:lpstr>
      <vt:lpstr>Z.kvieši</vt:lpstr>
      <vt:lpstr>Z.rapsis</vt:lpstr>
      <vt:lpstr>Z.rapsis CL</vt:lpstr>
      <vt:lpstr>V.Kvieši</vt:lpstr>
      <vt:lpstr>V.mieži BIO.</vt:lpstr>
      <vt:lpstr>Auzas</vt:lpstr>
      <vt:lpstr>Auzas BIO</vt:lpstr>
      <vt:lpstr>V.rapsis</vt:lpstr>
      <vt:lpstr>V.rapsis CL</vt:lpstr>
      <vt:lpstr>Airene 2.gads</vt:lpstr>
      <vt:lpstr>Kaņepes šķiedrai</vt:lpstr>
      <vt:lpstr>Kaņepes šķiedrai BIO</vt:lpstr>
      <vt:lpstr>Eļļas kaņepes</vt:lpstr>
      <vt:lpstr>Eļļas kaņepes BIO</vt:lpstr>
      <vt:lpstr>Kukurūzas BIO</vt:lpstr>
      <vt:lpstr>Kukurūza Konvencionāli</vt:lpstr>
      <vt:lpstr>Rudzi!Print_Area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Anda</dc:creator>
  <cp:lastModifiedBy>Ina Juscenko</cp:lastModifiedBy>
  <cp:lastPrinted>2016-11-14T06:21:27Z</cp:lastPrinted>
  <dcterms:created xsi:type="dcterms:W3CDTF">2016-10-10T11:11:21Z</dcterms:created>
  <dcterms:modified xsi:type="dcterms:W3CDTF">2022-01-13T13:59:23Z</dcterms:modified>
</cp:coreProperties>
</file>