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user_profiles\liena.jaunzeme\Desktop\SĪN\"/>
    </mc:Choice>
  </mc:AlternateContent>
  <xr:revisionPtr revIDLastSave="0" documentId="8_{06AE1B88-38B7-462D-9198-85BC22B24743}" xr6:coauthVersionLast="46" xr6:coauthVersionMax="46" xr10:uidLastSave="{00000000-0000-0000-0000-000000000000}"/>
  <bookViews>
    <workbookView xWindow="8580" yWindow="510" windowWidth="18630" windowHeight="13785" xr2:uid="{00000000-000D-0000-FFFF-FFFF00000000}"/>
  </bookViews>
  <sheets>
    <sheet name="Z.Tritikale" sheetId="1" r:id="rId1"/>
    <sheet name="Z.mieži" sheetId="2" r:id="rId2"/>
    <sheet name="Rudzi" sheetId="3" r:id="rId3"/>
    <sheet name="Z.kvieši" sheetId="4" r:id="rId4"/>
    <sheet name="Z.rapsis" sheetId="5" r:id="rId5"/>
    <sheet name="Z.rapsis CL" sheetId="8" r:id="rId6"/>
    <sheet name="V.Kvieši" sheetId="6" r:id="rId7"/>
    <sheet name="V.mieži" sheetId="7" r:id="rId8"/>
    <sheet name="V.mieži iesala" sheetId="17" r:id="rId9"/>
    <sheet name="Auzas" sheetId="9" r:id="rId10"/>
    <sheet name="V.rapsis" sheetId="10" r:id="rId11"/>
    <sheet name="V.rapsis CL" sheetId="11" r:id="rId12"/>
    <sheet name="Zirņi" sheetId="12" r:id="rId13"/>
    <sheet name="Kartupeļi agrīnie" sheetId="14" r:id="rId14"/>
    <sheet name="Kartupeļi vēlīnie" sheetId="15" r:id="rId15"/>
    <sheet name="Šķiedras kaņepes" sheetId="16" r:id="rId16"/>
  </sheets>
  <externalReferences>
    <externalReference r:id="rId17"/>
  </externalReferences>
  <definedNames>
    <definedName name="_xlnm.Print_Area" localSheetId="13">'Kartupeļi agrīnie'!$B$32:$H$62</definedName>
    <definedName name="_xlnm.Print_Area" localSheetId="2">Rudzi!$B$34:$H$70</definedName>
    <definedName name="_xlnm.Print_Area" localSheetId="0">Z.Tritikale!$B$26:$H$60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" i="15" l="1"/>
  <c r="AA22" i="15"/>
  <c r="Z22" i="15"/>
  <c r="Y22" i="15"/>
  <c r="X22" i="15"/>
  <c r="W22" i="15"/>
  <c r="U22" i="15"/>
  <c r="S22" i="15"/>
  <c r="Q22" i="15"/>
  <c r="O22" i="15"/>
  <c r="M22" i="15"/>
  <c r="I22" i="15"/>
  <c r="F22" i="15"/>
  <c r="C22" i="15"/>
  <c r="AA16" i="15"/>
  <c r="Z16" i="15"/>
  <c r="Y16" i="15"/>
  <c r="X16" i="15"/>
  <c r="W16" i="15"/>
  <c r="U16" i="15"/>
  <c r="S16" i="15"/>
  <c r="Q16" i="15"/>
  <c r="O16" i="15"/>
  <c r="M16" i="15"/>
  <c r="I16" i="15"/>
  <c r="F16" i="15"/>
  <c r="C16" i="15"/>
  <c r="AG28" i="14"/>
  <c r="AG22" i="14"/>
  <c r="M23" i="14"/>
  <c r="I23" i="14"/>
  <c r="AD22" i="14"/>
  <c r="AC22" i="14"/>
  <c r="AB22" i="14"/>
  <c r="AA22" i="14"/>
  <c r="Y22" i="14"/>
  <c r="W22" i="14"/>
  <c r="U22" i="14"/>
  <c r="S22" i="14"/>
  <c r="Q22" i="14"/>
  <c r="L22" i="14"/>
  <c r="K22" i="14"/>
  <c r="H22" i="14"/>
  <c r="G22" i="14"/>
  <c r="D22" i="14"/>
  <c r="C22" i="14"/>
  <c r="AG16" i="14"/>
  <c r="AD16" i="14"/>
  <c r="AC16" i="14"/>
  <c r="AB16" i="14"/>
  <c r="AA16" i="14"/>
  <c r="Y16" i="14"/>
  <c r="W16" i="14"/>
  <c r="U16" i="14"/>
  <c r="S16" i="14"/>
  <c r="Q16" i="14"/>
  <c r="L16" i="14"/>
  <c r="K16" i="14"/>
  <c r="H16" i="14"/>
  <c r="G16" i="14"/>
  <c r="D16" i="14"/>
  <c r="C16" i="14"/>
  <c r="E17" i="14"/>
  <c r="I17" i="14"/>
  <c r="M17" i="14"/>
  <c r="O17" i="14"/>
  <c r="AG17" i="14"/>
  <c r="T35" i="17"/>
  <c r="T28" i="17"/>
  <c r="Q28" i="17"/>
  <c r="O28" i="17"/>
  <c r="M28" i="17"/>
  <c r="K28" i="17"/>
  <c r="I28" i="17"/>
  <c r="H28" i="17"/>
  <c r="G28" i="17"/>
  <c r="F28" i="17"/>
  <c r="C28" i="17"/>
  <c r="T21" i="17"/>
  <c r="Q21" i="17"/>
  <c r="O21" i="17"/>
  <c r="M21" i="17"/>
  <c r="K21" i="17"/>
  <c r="I21" i="17"/>
  <c r="H21" i="17"/>
  <c r="G21" i="17"/>
  <c r="F21" i="17"/>
  <c r="C21" i="17"/>
  <c r="T14" i="17"/>
  <c r="Q14" i="17"/>
  <c r="O14" i="17"/>
  <c r="M14" i="17"/>
  <c r="K14" i="17"/>
  <c r="I14" i="17"/>
  <c r="H14" i="17"/>
  <c r="G14" i="17"/>
  <c r="F14" i="17"/>
  <c r="C14" i="17"/>
  <c r="Q57" i="7"/>
  <c r="Q43" i="7"/>
  <c r="O43" i="7"/>
  <c r="M43" i="7"/>
  <c r="K43" i="7"/>
  <c r="I43" i="7"/>
  <c r="H43" i="7"/>
  <c r="G43" i="7"/>
  <c r="F43" i="7"/>
  <c r="C43" i="7"/>
  <c r="Q29" i="7"/>
  <c r="O29" i="7"/>
  <c r="M29" i="7"/>
  <c r="K29" i="7"/>
  <c r="I29" i="7"/>
  <c r="H29" i="7"/>
  <c r="G29" i="7"/>
  <c r="F29" i="7"/>
  <c r="C29" i="7"/>
  <c r="Q15" i="7"/>
  <c r="O15" i="7"/>
  <c r="M15" i="7"/>
  <c r="K15" i="7"/>
  <c r="I15" i="7"/>
  <c r="H15" i="7"/>
  <c r="G15" i="7"/>
  <c r="F15" i="7"/>
  <c r="C15" i="7"/>
  <c r="W47" i="6"/>
  <c r="W36" i="6"/>
  <c r="U36" i="6"/>
  <c r="R36" i="6"/>
  <c r="Q36" i="6"/>
  <c r="O36" i="6"/>
  <c r="M36" i="6"/>
  <c r="K36" i="6"/>
  <c r="I36" i="6"/>
  <c r="H36" i="6"/>
  <c r="G36" i="6"/>
  <c r="F36" i="6"/>
  <c r="C36" i="6"/>
  <c r="W25" i="6"/>
  <c r="U25" i="6"/>
  <c r="R25" i="6"/>
  <c r="Q25" i="6"/>
  <c r="O25" i="6"/>
  <c r="M25" i="6"/>
  <c r="K25" i="6"/>
  <c r="I25" i="6"/>
  <c r="H25" i="6"/>
  <c r="G25" i="6"/>
  <c r="F25" i="6"/>
  <c r="C25" i="6"/>
  <c r="W14" i="6"/>
  <c r="U14" i="6"/>
  <c r="R14" i="6"/>
  <c r="Q14" i="6"/>
  <c r="O14" i="6"/>
  <c r="M14" i="6"/>
  <c r="K14" i="6"/>
  <c r="I14" i="6"/>
  <c r="H14" i="6"/>
  <c r="G14" i="6"/>
  <c r="F14" i="6"/>
  <c r="C14" i="6"/>
  <c r="X51" i="4"/>
  <c r="S51" i="4"/>
  <c r="V51" i="4"/>
  <c r="R51" i="4"/>
  <c r="P51" i="4"/>
  <c r="N51" i="4"/>
  <c r="L51" i="4"/>
  <c r="J51" i="4"/>
  <c r="I51" i="4"/>
  <c r="H51" i="4"/>
  <c r="G51" i="4"/>
  <c r="F51" i="4"/>
  <c r="D62" i="4"/>
  <c r="D61" i="4"/>
  <c r="D60" i="4"/>
  <c r="D59" i="4"/>
  <c r="D58" i="4"/>
  <c r="D57" i="4"/>
  <c r="D56" i="4"/>
  <c r="D55" i="4"/>
  <c r="D54" i="4"/>
  <c r="D53" i="4"/>
  <c r="C51" i="4"/>
  <c r="X33" i="4"/>
  <c r="V33" i="4"/>
  <c r="S33" i="4"/>
  <c r="R33" i="4"/>
  <c r="P33" i="4"/>
  <c r="N33" i="4"/>
  <c r="L33" i="4"/>
  <c r="J33" i="4"/>
  <c r="I33" i="4"/>
  <c r="H33" i="4"/>
  <c r="G33" i="4"/>
  <c r="F33" i="4"/>
  <c r="C33" i="4"/>
  <c r="I20" i="16" l="1"/>
  <c r="H20" i="16"/>
  <c r="G20" i="16"/>
  <c r="K20" i="16" s="1"/>
  <c r="F20" i="16"/>
  <c r="C20" i="16"/>
  <c r="K17" i="16"/>
  <c r="K14" i="16"/>
  <c r="AA29" i="15"/>
  <c r="Z29" i="15"/>
  <c r="Y29" i="15"/>
  <c r="X29" i="15"/>
  <c r="W29" i="15"/>
  <c r="U29" i="15"/>
  <c r="S29" i="15"/>
  <c r="Q29" i="15"/>
  <c r="O29" i="15"/>
  <c r="M29" i="15"/>
  <c r="K29" i="15"/>
  <c r="I29" i="15"/>
  <c r="F29" i="15"/>
  <c r="C29" i="15"/>
  <c r="D29" i="15" s="1"/>
  <c r="AA27" i="15"/>
  <c r="Z27" i="15"/>
  <c r="Y27" i="15"/>
  <c r="X27" i="15"/>
  <c r="W27" i="15"/>
  <c r="U27" i="15"/>
  <c r="S27" i="15"/>
  <c r="Q27" i="15"/>
  <c r="O27" i="15"/>
  <c r="M27" i="15"/>
  <c r="I27" i="15"/>
  <c r="F27" i="15"/>
  <c r="C27" i="15"/>
  <c r="AA26" i="15"/>
  <c r="Z26" i="15"/>
  <c r="Z28" i="15" s="1"/>
  <c r="Y26" i="15"/>
  <c r="X26" i="15"/>
  <c r="W26" i="15"/>
  <c r="W28" i="15" s="1"/>
  <c r="U26" i="15"/>
  <c r="U28" i="15" s="1"/>
  <c r="S26" i="15"/>
  <c r="Q26" i="15"/>
  <c r="O26" i="15"/>
  <c r="O28" i="15" s="1"/>
  <c r="M26" i="15"/>
  <c r="M28" i="15" s="1"/>
  <c r="I26" i="15"/>
  <c r="F26" i="15"/>
  <c r="F28" i="15" s="1"/>
  <c r="C26" i="15"/>
  <c r="C28" i="15" s="1"/>
  <c r="AA23" i="15"/>
  <c r="K23" i="15"/>
  <c r="L23" i="15" s="1"/>
  <c r="G23" i="15"/>
  <c r="D23" i="15"/>
  <c r="AA21" i="15"/>
  <c r="K21" i="15"/>
  <c r="AA20" i="15"/>
  <c r="K20" i="15"/>
  <c r="AA17" i="15"/>
  <c r="K17" i="15"/>
  <c r="G17" i="15"/>
  <c r="D17" i="15"/>
  <c r="AA15" i="15"/>
  <c r="K15" i="15"/>
  <c r="K27" i="15" s="1"/>
  <c r="AA14" i="15"/>
  <c r="K14" i="15"/>
  <c r="AG29" i="14"/>
  <c r="AD29" i="14"/>
  <c r="AC29" i="14"/>
  <c r="AB29" i="14"/>
  <c r="AA29" i="14"/>
  <c r="Y29" i="14"/>
  <c r="W29" i="14"/>
  <c r="U29" i="14"/>
  <c r="S29" i="14"/>
  <c r="Q29" i="14"/>
  <c r="L29" i="14"/>
  <c r="K29" i="14"/>
  <c r="H29" i="14"/>
  <c r="G29" i="14"/>
  <c r="D29" i="14"/>
  <c r="C29" i="14"/>
  <c r="AG27" i="14"/>
  <c r="AD27" i="14"/>
  <c r="AC27" i="14"/>
  <c r="AB27" i="14"/>
  <c r="AA27" i="14"/>
  <c r="Y27" i="14"/>
  <c r="W27" i="14"/>
  <c r="Q27" i="14"/>
  <c r="L27" i="14"/>
  <c r="K27" i="14"/>
  <c r="H27" i="14"/>
  <c r="G27" i="14"/>
  <c r="D27" i="14"/>
  <c r="C27" i="14"/>
  <c r="AG26" i="14"/>
  <c r="AD26" i="14"/>
  <c r="AC26" i="14"/>
  <c r="AC28" i="14" s="1"/>
  <c r="AB26" i="14"/>
  <c r="AB28" i="14" s="1"/>
  <c r="AA26" i="14"/>
  <c r="Y26" i="14"/>
  <c r="W26" i="14"/>
  <c r="W28" i="14" s="1"/>
  <c r="U26" i="14"/>
  <c r="U28" i="14" s="1"/>
  <c r="S26" i="14"/>
  <c r="S28" i="14" s="1"/>
  <c r="Q26" i="14"/>
  <c r="Q28" i="14" s="1"/>
  <c r="L26" i="14"/>
  <c r="L28" i="14" s="1"/>
  <c r="K26" i="14"/>
  <c r="K28" i="14" s="1"/>
  <c r="H26" i="14"/>
  <c r="G26" i="14"/>
  <c r="G28" i="14" s="1"/>
  <c r="D26" i="14"/>
  <c r="D28" i="14" s="1"/>
  <c r="C26" i="14"/>
  <c r="C28" i="14" s="1"/>
  <c r="AG23" i="14"/>
  <c r="O23" i="14"/>
  <c r="E23" i="14"/>
  <c r="AG21" i="14"/>
  <c r="AG20" i="14"/>
  <c r="AG15" i="14"/>
  <c r="AG14" i="14"/>
  <c r="M21" i="12"/>
  <c r="L21" i="12"/>
  <c r="K21" i="12"/>
  <c r="J21" i="12"/>
  <c r="H21" i="12"/>
  <c r="F21" i="12"/>
  <c r="C21" i="12"/>
  <c r="D21" i="12" s="1"/>
  <c r="M20" i="12"/>
  <c r="L20" i="12"/>
  <c r="K20" i="12"/>
  <c r="J20" i="12"/>
  <c r="H20" i="12"/>
  <c r="F20" i="12"/>
  <c r="C20" i="12"/>
  <c r="M17" i="12"/>
  <c r="D17" i="12"/>
  <c r="M16" i="12"/>
  <c r="M13" i="12"/>
  <c r="D13" i="12"/>
  <c r="M12" i="12"/>
  <c r="O31" i="11"/>
  <c r="N31" i="11"/>
  <c r="I31" i="11"/>
  <c r="H31" i="11"/>
  <c r="G31" i="11"/>
  <c r="F31" i="11"/>
  <c r="C31" i="11"/>
  <c r="J31" i="11" s="1"/>
  <c r="K31" i="11" s="1"/>
  <c r="O30" i="11"/>
  <c r="N30" i="11"/>
  <c r="J30" i="11"/>
  <c r="I30" i="11"/>
  <c r="H30" i="11"/>
  <c r="G30" i="11"/>
  <c r="F30" i="11"/>
  <c r="C30" i="11"/>
  <c r="D30" i="11" s="1"/>
  <c r="O29" i="11"/>
  <c r="N29" i="11"/>
  <c r="I29" i="11"/>
  <c r="J29" i="11" s="1"/>
  <c r="H29" i="11"/>
  <c r="G29" i="11"/>
  <c r="F29" i="11"/>
  <c r="D29" i="11"/>
  <c r="C29" i="11"/>
  <c r="O28" i="11"/>
  <c r="N28" i="11"/>
  <c r="I28" i="11"/>
  <c r="H28" i="11"/>
  <c r="G28" i="11"/>
  <c r="F28" i="11"/>
  <c r="C28" i="11"/>
  <c r="J28" i="11" s="1"/>
  <c r="O25" i="11"/>
  <c r="J25" i="11"/>
  <c r="D25" i="11"/>
  <c r="O24" i="11"/>
  <c r="J24" i="11"/>
  <c r="D24" i="11"/>
  <c r="O23" i="11"/>
  <c r="J23" i="11"/>
  <c r="D23" i="11"/>
  <c r="O22" i="11"/>
  <c r="J22" i="11"/>
  <c r="K25" i="11" s="1"/>
  <c r="O19" i="11"/>
  <c r="J19" i="11"/>
  <c r="D19" i="11"/>
  <c r="O18" i="11"/>
  <c r="J18" i="11"/>
  <c r="D18" i="11"/>
  <c r="O17" i="11"/>
  <c r="J17" i="11"/>
  <c r="D17" i="11"/>
  <c r="O16" i="11"/>
  <c r="J16" i="11"/>
  <c r="K19" i="11" s="1"/>
  <c r="O13" i="11"/>
  <c r="M13" i="11"/>
  <c r="M31" i="11" s="1"/>
  <c r="J13" i="11"/>
  <c r="K13" i="11" s="1"/>
  <c r="D13" i="11"/>
  <c r="O12" i="11"/>
  <c r="M12" i="11"/>
  <c r="M30" i="11" s="1"/>
  <c r="J12" i="11"/>
  <c r="D12" i="11"/>
  <c r="O11" i="11"/>
  <c r="M11" i="11"/>
  <c r="M29" i="11" s="1"/>
  <c r="J11" i="11"/>
  <c r="K11" i="11" s="1"/>
  <c r="D11" i="11"/>
  <c r="O10" i="11"/>
  <c r="M10" i="11"/>
  <c r="M28" i="11" s="1"/>
  <c r="J10" i="11"/>
  <c r="K12" i="11" s="1"/>
  <c r="O59" i="10"/>
  <c r="N59" i="10"/>
  <c r="M59" i="10"/>
  <c r="I59" i="10"/>
  <c r="H59" i="10"/>
  <c r="G59" i="10"/>
  <c r="F59" i="10"/>
  <c r="C59" i="10"/>
  <c r="D59" i="10" s="1"/>
  <c r="O58" i="10"/>
  <c r="J58" i="10"/>
  <c r="H58" i="10"/>
  <c r="G58" i="10"/>
  <c r="F58" i="10"/>
  <c r="D58" i="10"/>
  <c r="C58" i="10"/>
  <c r="O57" i="10"/>
  <c r="N57" i="10"/>
  <c r="I57" i="10"/>
  <c r="H57" i="10"/>
  <c r="G57" i="10"/>
  <c r="F57" i="10"/>
  <c r="C57" i="10"/>
  <c r="O56" i="10"/>
  <c r="N56" i="10"/>
  <c r="I56" i="10"/>
  <c r="J56" i="10" s="1"/>
  <c r="K56" i="10" s="1"/>
  <c r="H56" i="10"/>
  <c r="G56" i="10"/>
  <c r="F56" i="10"/>
  <c r="D56" i="10"/>
  <c r="C56" i="10"/>
  <c r="O55" i="10"/>
  <c r="N55" i="10"/>
  <c r="M55" i="10"/>
  <c r="I55" i="10"/>
  <c r="H55" i="10"/>
  <c r="G55" i="10"/>
  <c r="F55" i="10"/>
  <c r="C55" i="10"/>
  <c r="D55" i="10" s="1"/>
  <c r="O54" i="10"/>
  <c r="N54" i="10"/>
  <c r="H54" i="10"/>
  <c r="G54" i="10"/>
  <c r="F54" i="10"/>
  <c r="C54" i="10"/>
  <c r="O53" i="10"/>
  <c r="N53" i="10"/>
  <c r="I53" i="10"/>
  <c r="J53" i="10" s="1"/>
  <c r="H53" i="10"/>
  <c r="G53" i="10"/>
  <c r="F53" i="10"/>
  <c r="C53" i="10"/>
  <c r="O52" i="10"/>
  <c r="H52" i="10"/>
  <c r="G52" i="10"/>
  <c r="F52" i="10"/>
  <c r="D52" i="10"/>
  <c r="C52" i="10"/>
  <c r="J52" i="10" s="1"/>
  <c r="O51" i="10"/>
  <c r="N51" i="10"/>
  <c r="M51" i="10"/>
  <c r="I51" i="10"/>
  <c r="H51" i="10"/>
  <c r="G51" i="10"/>
  <c r="F51" i="10"/>
  <c r="C51" i="10"/>
  <c r="J51" i="10" s="1"/>
  <c r="O50" i="10"/>
  <c r="N50" i="10"/>
  <c r="J50" i="10"/>
  <c r="I50" i="10"/>
  <c r="H50" i="10"/>
  <c r="G50" i="10"/>
  <c r="F50" i="10"/>
  <c r="C50" i="10"/>
  <c r="O49" i="10"/>
  <c r="N49" i="10"/>
  <c r="J49" i="10"/>
  <c r="K52" i="10" s="1"/>
  <c r="I49" i="10"/>
  <c r="H49" i="10"/>
  <c r="G49" i="10"/>
  <c r="F49" i="10"/>
  <c r="C49" i="10"/>
  <c r="D53" i="10" s="1"/>
  <c r="O46" i="10"/>
  <c r="J46" i="10"/>
  <c r="K46" i="10" s="1"/>
  <c r="D46" i="10"/>
  <c r="O45" i="10"/>
  <c r="J45" i="10"/>
  <c r="D45" i="10"/>
  <c r="O44" i="10"/>
  <c r="J44" i="10"/>
  <c r="D44" i="10"/>
  <c r="O43" i="10"/>
  <c r="J43" i="10"/>
  <c r="K43" i="10" s="1"/>
  <c r="D43" i="10"/>
  <c r="O42" i="10"/>
  <c r="J42" i="10"/>
  <c r="K42" i="10" s="1"/>
  <c r="D42" i="10"/>
  <c r="O41" i="10"/>
  <c r="J41" i="10"/>
  <c r="D41" i="10"/>
  <c r="O40" i="10"/>
  <c r="J40" i="10"/>
  <c r="D40" i="10"/>
  <c r="O39" i="10"/>
  <c r="J39" i="10"/>
  <c r="K39" i="10" s="1"/>
  <c r="D39" i="10"/>
  <c r="O38" i="10"/>
  <c r="J38" i="10"/>
  <c r="K38" i="10" s="1"/>
  <c r="D38" i="10"/>
  <c r="O37" i="10"/>
  <c r="J37" i="10"/>
  <c r="K37" i="10" s="1"/>
  <c r="D37" i="10"/>
  <c r="O36" i="10"/>
  <c r="J36" i="10"/>
  <c r="O33" i="10"/>
  <c r="J33" i="10"/>
  <c r="K33" i="10" s="1"/>
  <c r="D33" i="10"/>
  <c r="O32" i="10"/>
  <c r="J32" i="10"/>
  <c r="K32" i="10" s="1"/>
  <c r="D32" i="10"/>
  <c r="O31" i="10"/>
  <c r="J31" i="10"/>
  <c r="K31" i="10" s="1"/>
  <c r="D31" i="10"/>
  <c r="O30" i="10"/>
  <c r="J30" i="10"/>
  <c r="K30" i="10" s="1"/>
  <c r="D30" i="10"/>
  <c r="O29" i="10"/>
  <c r="J29" i="10"/>
  <c r="K29" i="10" s="1"/>
  <c r="D29" i="10"/>
  <c r="O28" i="10"/>
  <c r="J28" i="10"/>
  <c r="K28" i="10" s="1"/>
  <c r="D28" i="10"/>
  <c r="O27" i="10"/>
  <c r="J27" i="10"/>
  <c r="K27" i="10" s="1"/>
  <c r="D27" i="10"/>
  <c r="O26" i="10"/>
  <c r="J26" i="10"/>
  <c r="K26" i="10" s="1"/>
  <c r="D26" i="10"/>
  <c r="O25" i="10"/>
  <c r="J25" i="10"/>
  <c r="K25" i="10" s="1"/>
  <c r="D25" i="10"/>
  <c r="O24" i="10"/>
  <c r="J24" i="10"/>
  <c r="K24" i="10" s="1"/>
  <c r="D24" i="10"/>
  <c r="O23" i="10"/>
  <c r="J23" i="10"/>
  <c r="O20" i="10"/>
  <c r="M20" i="10"/>
  <c r="J20" i="10"/>
  <c r="K20" i="10" s="1"/>
  <c r="D20" i="10"/>
  <c r="O19" i="10"/>
  <c r="M19" i="10"/>
  <c r="M58" i="10" s="1"/>
  <c r="J19" i="10"/>
  <c r="K19" i="10" s="1"/>
  <c r="D19" i="10"/>
  <c r="O18" i="10"/>
  <c r="M18" i="10"/>
  <c r="M57" i="10" s="1"/>
  <c r="K18" i="10"/>
  <c r="J18" i="10"/>
  <c r="D18" i="10"/>
  <c r="O17" i="10"/>
  <c r="M17" i="10"/>
  <c r="M56" i="10" s="1"/>
  <c r="J17" i="10"/>
  <c r="D17" i="10"/>
  <c r="O16" i="10"/>
  <c r="M16" i="10"/>
  <c r="J16" i="10"/>
  <c r="K16" i="10" s="1"/>
  <c r="D16" i="10"/>
  <c r="O15" i="10"/>
  <c r="M15" i="10"/>
  <c r="M54" i="10" s="1"/>
  <c r="J15" i="10"/>
  <c r="K15" i="10" s="1"/>
  <c r="D15" i="10"/>
  <c r="O14" i="10"/>
  <c r="M14" i="10"/>
  <c r="M53" i="10" s="1"/>
  <c r="K14" i="10"/>
  <c r="J14" i="10"/>
  <c r="D14" i="10"/>
  <c r="O13" i="10"/>
  <c r="M13" i="10"/>
  <c r="M52" i="10" s="1"/>
  <c r="J13" i="10"/>
  <c r="K13" i="10" s="1"/>
  <c r="D13" i="10"/>
  <c r="O12" i="10"/>
  <c r="M12" i="10"/>
  <c r="K12" i="10"/>
  <c r="J12" i="10"/>
  <c r="D12" i="10"/>
  <c r="O11" i="10"/>
  <c r="M11" i="10"/>
  <c r="M50" i="10" s="1"/>
  <c r="J11" i="10"/>
  <c r="K11" i="10" s="1"/>
  <c r="D11" i="10"/>
  <c r="O10" i="10"/>
  <c r="M10" i="10"/>
  <c r="M49" i="10" s="1"/>
  <c r="J10" i="10"/>
  <c r="S23" i="9"/>
  <c r="Q23" i="9"/>
  <c r="O23" i="9"/>
  <c r="M23" i="9"/>
  <c r="K23" i="9"/>
  <c r="I23" i="9"/>
  <c r="H23" i="9"/>
  <c r="G23" i="9"/>
  <c r="F23" i="9"/>
  <c r="D23" i="9"/>
  <c r="C23" i="9"/>
  <c r="S22" i="9"/>
  <c r="Q22" i="9"/>
  <c r="O22" i="9"/>
  <c r="M22" i="9"/>
  <c r="K22" i="9"/>
  <c r="I22" i="9"/>
  <c r="H22" i="9"/>
  <c r="G22" i="9"/>
  <c r="F22" i="9"/>
  <c r="C22" i="9"/>
  <c r="D22" i="9" s="1"/>
  <c r="S21" i="9"/>
  <c r="Q21" i="9"/>
  <c r="O21" i="9"/>
  <c r="M21" i="9"/>
  <c r="K21" i="9"/>
  <c r="I21" i="9"/>
  <c r="H21" i="9"/>
  <c r="G21" i="9"/>
  <c r="F21" i="9"/>
  <c r="C21" i="9"/>
  <c r="S18" i="9"/>
  <c r="D18" i="9"/>
  <c r="S17" i="9"/>
  <c r="D17" i="9"/>
  <c r="S16" i="9"/>
  <c r="S13" i="9"/>
  <c r="D13" i="9"/>
  <c r="S12" i="9"/>
  <c r="D12" i="9"/>
  <c r="S11" i="9"/>
  <c r="T37" i="17"/>
  <c r="Q37" i="17"/>
  <c r="O37" i="17"/>
  <c r="M37" i="17"/>
  <c r="K37" i="17"/>
  <c r="I37" i="17"/>
  <c r="H37" i="17"/>
  <c r="G37" i="17"/>
  <c r="F37" i="17"/>
  <c r="C37" i="17"/>
  <c r="T36" i="17"/>
  <c r="Q36" i="17"/>
  <c r="O36" i="17"/>
  <c r="M36" i="17"/>
  <c r="K36" i="17"/>
  <c r="I36" i="17"/>
  <c r="H36" i="17"/>
  <c r="G36" i="17"/>
  <c r="F36" i="17"/>
  <c r="D36" i="17"/>
  <c r="C36" i="17"/>
  <c r="T34" i="17"/>
  <c r="Q34" i="17"/>
  <c r="O34" i="17"/>
  <c r="M34" i="17"/>
  <c r="K34" i="17"/>
  <c r="I34" i="17"/>
  <c r="H34" i="17"/>
  <c r="G34" i="17"/>
  <c r="F34" i="17"/>
  <c r="C34" i="17"/>
  <c r="T33" i="17"/>
  <c r="Q33" i="17"/>
  <c r="O33" i="17"/>
  <c r="M33" i="17"/>
  <c r="M35" i="17" s="1"/>
  <c r="K33" i="17"/>
  <c r="K35" i="17" s="1"/>
  <c r="I33" i="17"/>
  <c r="H33" i="17"/>
  <c r="G33" i="17"/>
  <c r="G35" i="17" s="1"/>
  <c r="F33" i="17"/>
  <c r="F35" i="17" s="1"/>
  <c r="C33" i="17"/>
  <c r="T30" i="17"/>
  <c r="D30" i="17"/>
  <c r="T29" i="17"/>
  <c r="D29" i="17"/>
  <c r="T27" i="17"/>
  <c r="T26" i="17"/>
  <c r="T23" i="17"/>
  <c r="D23" i="17"/>
  <c r="T22" i="17"/>
  <c r="D22" i="17"/>
  <c r="T20" i="17"/>
  <c r="T19" i="17"/>
  <c r="T16" i="17"/>
  <c r="D16" i="17"/>
  <c r="T15" i="17"/>
  <c r="D15" i="17"/>
  <c r="T13" i="17"/>
  <c r="T12" i="17"/>
  <c r="Q65" i="7"/>
  <c r="O65" i="7"/>
  <c r="M65" i="7"/>
  <c r="K65" i="7"/>
  <c r="I65" i="7"/>
  <c r="H65" i="7"/>
  <c r="G65" i="7"/>
  <c r="F65" i="7"/>
  <c r="C65" i="7"/>
  <c r="Q64" i="7"/>
  <c r="O64" i="7"/>
  <c r="M64" i="7"/>
  <c r="K64" i="7"/>
  <c r="I64" i="7"/>
  <c r="H64" i="7"/>
  <c r="G64" i="7"/>
  <c r="F64" i="7"/>
  <c r="C64" i="7"/>
  <c r="Q63" i="7"/>
  <c r="O63" i="7"/>
  <c r="M63" i="7"/>
  <c r="K63" i="7"/>
  <c r="I63" i="7"/>
  <c r="H63" i="7"/>
  <c r="G63" i="7"/>
  <c r="F63" i="7"/>
  <c r="C63" i="7"/>
  <c r="Q62" i="7"/>
  <c r="O62" i="7"/>
  <c r="M62" i="7"/>
  <c r="K62" i="7"/>
  <c r="I62" i="7"/>
  <c r="H62" i="7"/>
  <c r="G62" i="7"/>
  <c r="F62" i="7"/>
  <c r="C62" i="7"/>
  <c r="Q61" i="7"/>
  <c r="O61" i="7"/>
  <c r="M61" i="7"/>
  <c r="K61" i="7"/>
  <c r="I61" i="7"/>
  <c r="H61" i="7"/>
  <c r="G61" i="7"/>
  <c r="F61" i="7"/>
  <c r="C61" i="7"/>
  <c r="Q60" i="7"/>
  <c r="O60" i="7"/>
  <c r="M60" i="7"/>
  <c r="K60" i="7"/>
  <c r="I60" i="7"/>
  <c r="H60" i="7"/>
  <c r="G60" i="7"/>
  <c r="F60" i="7"/>
  <c r="C60" i="7"/>
  <c r="Q59" i="7"/>
  <c r="O59" i="7"/>
  <c r="M59" i="7"/>
  <c r="K59" i="7"/>
  <c r="I59" i="7"/>
  <c r="H59" i="7"/>
  <c r="G59" i="7"/>
  <c r="F59" i="7"/>
  <c r="C59" i="7"/>
  <c r="Q58" i="7"/>
  <c r="O58" i="7"/>
  <c r="M58" i="7"/>
  <c r="K58" i="7"/>
  <c r="I58" i="7"/>
  <c r="H58" i="7"/>
  <c r="G58" i="7"/>
  <c r="F58" i="7"/>
  <c r="C58" i="7"/>
  <c r="Q56" i="7"/>
  <c r="O56" i="7"/>
  <c r="M56" i="7"/>
  <c r="K56" i="7"/>
  <c r="I56" i="7"/>
  <c r="H56" i="7"/>
  <c r="G56" i="7"/>
  <c r="F56" i="7"/>
  <c r="C56" i="7"/>
  <c r="Q55" i="7"/>
  <c r="O55" i="7"/>
  <c r="M55" i="7"/>
  <c r="K55" i="7"/>
  <c r="I55" i="7"/>
  <c r="H55" i="7"/>
  <c r="G55" i="7"/>
  <c r="F55" i="7"/>
  <c r="C55" i="7"/>
  <c r="Q54" i="7"/>
  <c r="O54" i="7"/>
  <c r="O57" i="7" s="1"/>
  <c r="M54" i="7"/>
  <c r="M57" i="7" s="1"/>
  <c r="K54" i="7"/>
  <c r="I54" i="7"/>
  <c r="H54" i="7"/>
  <c r="H57" i="7" s="1"/>
  <c r="G54" i="7"/>
  <c r="G57" i="7" s="1"/>
  <c r="F54" i="7"/>
  <c r="C54" i="7"/>
  <c r="Q51" i="7"/>
  <c r="D51" i="7"/>
  <c r="Q50" i="7"/>
  <c r="D50" i="7"/>
  <c r="Q49" i="7"/>
  <c r="D49" i="7"/>
  <c r="Q48" i="7"/>
  <c r="D48" i="7"/>
  <c r="Q47" i="7"/>
  <c r="D47" i="7"/>
  <c r="Q46" i="7"/>
  <c r="D46" i="7"/>
  <c r="Q45" i="7"/>
  <c r="D45" i="7"/>
  <c r="Q44" i="7"/>
  <c r="D44" i="7"/>
  <c r="Q42" i="7"/>
  <c r="Q41" i="7"/>
  <c r="Q40" i="7"/>
  <c r="Q37" i="7"/>
  <c r="D37" i="7"/>
  <c r="Q36" i="7"/>
  <c r="D36" i="7"/>
  <c r="Q35" i="7"/>
  <c r="D35" i="7"/>
  <c r="Q34" i="7"/>
  <c r="D34" i="7"/>
  <c r="Q33" i="7"/>
  <c r="D33" i="7"/>
  <c r="Q32" i="7"/>
  <c r="D32" i="7"/>
  <c r="Q31" i="7"/>
  <c r="D31" i="7"/>
  <c r="Q30" i="7"/>
  <c r="D30" i="7"/>
  <c r="Q28" i="7"/>
  <c r="Q27" i="7"/>
  <c r="Q26" i="7"/>
  <c r="Q23" i="7"/>
  <c r="D23" i="7"/>
  <c r="Q22" i="7"/>
  <c r="D22" i="7"/>
  <c r="Q21" i="7"/>
  <c r="D21" i="7"/>
  <c r="Q20" i="7"/>
  <c r="D20" i="7"/>
  <c r="Q19" i="7"/>
  <c r="D19" i="7"/>
  <c r="Q18" i="7"/>
  <c r="D18" i="7"/>
  <c r="Q17" i="7"/>
  <c r="D17" i="7"/>
  <c r="Q16" i="7"/>
  <c r="D16" i="7"/>
  <c r="Q14" i="7"/>
  <c r="Q13" i="7"/>
  <c r="Q12" i="7"/>
  <c r="W52" i="6"/>
  <c r="U52" i="6"/>
  <c r="R52" i="6"/>
  <c r="Q52" i="6"/>
  <c r="O52" i="6"/>
  <c r="M52" i="6"/>
  <c r="K52" i="6"/>
  <c r="I52" i="6"/>
  <c r="H52" i="6"/>
  <c r="G52" i="6"/>
  <c r="F52" i="6"/>
  <c r="C52" i="6"/>
  <c r="W51" i="6"/>
  <c r="U51" i="6"/>
  <c r="R51" i="6"/>
  <c r="Q51" i="6"/>
  <c r="O51" i="6"/>
  <c r="M51" i="6"/>
  <c r="K51" i="6"/>
  <c r="I51" i="6"/>
  <c r="H51" i="6"/>
  <c r="G51" i="6"/>
  <c r="F51" i="6"/>
  <c r="C51" i="6"/>
  <c r="W50" i="6"/>
  <c r="U50" i="6"/>
  <c r="R50" i="6"/>
  <c r="Q50" i="6"/>
  <c r="O50" i="6"/>
  <c r="M50" i="6"/>
  <c r="K50" i="6"/>
  <c r="I50" i="6"/>
  <c r="H50" i="6"/>
  <c r="G50" i="6"/>
  <c r="F50" i="6"/>
  <c r="C50" i="6"/>
  <c r="W49" i="6"/>
  <c r="U49" i="6"/>
  <c r="R49" i="6"/>
  <c r="Q49" i="6"/>
  <c r="O49" i="6"/>
  <c r="M49" i="6"/>
  <c r="K49" i="6"/>
  <c r="I49" i="6"/>
  <c r="H49" i="6"/>
  <c r="G49" i="6"/>
  <c r="F49" i="6"/>
  <c r="C49" i="6"/>
  <c r="W48" i="6"/>
  <c r="U48" i="6"/>
  <c r="R48" i="6"/>
  <c r="Q48" i="6"/>
  <c r="O48" i="6"/>
  <c r="M48" i="6"/>
  <c r="K48" i="6"/>
  <c r="I48" i="6"/>
  <c r="H48" i="6"/>
  <c r="G48" i="6"/>
  <c r="F48" i="6"/>
  <c r="C48" i="6"/>
  <c r="W46" i="6"/>
  <c r="U46" i="6"/>
  <c r="R46" i="6"/>
  <c r="Q46" i="6"/>
  <c r="O46" i="6"/>
  <c r="M46" i="6"/>
  <c r="K46" i="6"/>
  <c r="I46" i="6"/>
  <c r="H46" i="6"/>
  <c r="G46" i="6"/>
  <c r="F46" i="6"/>
  <c r="C46" i="6"/>
  <c r="W45" i="6"/>
  <c r="U45" i="6"/>
  <c r="R45" i="6"/>
  <c r="Q45" i="6"/>
  <c r="O45" i="6"/>
  <c r="M45" i="6"/>
  <c r="K45" i="6"/>
  <c r="I45" i="6"/>
  <c r="H45" i="6"/>
  <c r="G45" i="6"/>
  <c r="F45" i="6"/>
  <c r="C45" i="6"/>
  <c r="X44" i="6"/>
  <c r="W44" i="6"/>
  <c r="U44" i="6"/>
  <c r="R44" i="6"/>
  <c r="R47" i="6" s="1"/>
  <c r="Q44" i="6"/>
  <c r="Q47" i="6" s="1"/>
  <c r="O44" i="6"/>
  <c r="M44" i="6"/>
  <c r="K44" i="6"/>
  <c r="K47" i="6" s="1"/>
  <c r="I44" i="6"/>
  <c r="I47" i="6" s="1"/>
  <c r="H44" i="6"/>
  <c r="G44" i="6"/>
  <c r="F44" i="6"/>
  <c r="F47" i="6" s="1"/>
  <c r="C44" i="6"/>
  <c r="C47" i="6" s="1"/>
  <c r="W41" i="6"/>
  <c r="D41" i="6"/>
  <c r="W40" i="6"/>
  <c r="D40" i="6"/>
  <c r="W39" i="6"/>
  <c r="D39" i="6"/>
  <c r="W38" i="6"/>
  <c r="D38" i="6"/>
  <c r="W37" i="6"/>
  <c r="D37" i="6"/>
  <c r="W35" i="6"/>
  <c r="W34" i="6"/>
  <c r="W33" i="6"/>
  <c r="W30" i="6"/>
  <c r="D30" i="6"/>
  <c r="W29" i="6"/>
  <c r="D29" i="6"/>
  <c r="W28" i="6"/>
  <c r="D28" i="6"/>
  <c r="W27" i="6"/>
  <c r="D27" i="6"/>
  <c r="W26" i="6"/>
  <c r="D26" i="6"/>
  <c r="W24" i="6"/>
  <c r="X22" i="6" s="1"/>
  <c r="W23" i="6"/>
  <c r="W22" i="6"/>
  <c r="W19" i="6"/>
  <c r="D19" i="6"/>
  <c r="W18" i="6"/>
  <c r="D18" i="6"/>
  <c r="W17" i="6"/>
  <c r="D17" i="6"/>
  <c r="W16" i="6"/>
  <c r="D16" i="6"/>
  <c r="W15" i="6"/>
  <c r="D15" i="6"/>
  <c r="W13" i="6"/>
  <c r="W12" i="6"/>
  <c r="W11" i="6"/>
  <c r="Q32" i="8"/>
  <c r="P32" i="8"/>
  <c r="O32" i="8"/>
  <c r="L32" i="8"/>
  <c r="K32" i="8"/>
  <c r="J32" i="8"/>
  <c r="I32" i="8"/>
  <c r="H32" i="8"/>
  <c r="G32" i="8"/>
  <c r="F32" i="8"/>
  <c r="C32" i="8"/>
  <c r="D32" i="8" s="1"/>
  <c r="P31" i="8"/>
  <c r="O31" i="8"/>
  <c r="K31" i="8"/>
  <c r="J31" i="8"/>
  <c r="I31" i="8"/>
  <c r="H31" i="8"/>
  <c r="G31" i="8"/>
  <c r="F31" i="8"/>
  <c r="Q31" i="8" s="1"/>
  <c r="D31" i="8"/>
  <c r="C31" i="8"/>
  <c r="L31" i="8" s="1"/>
  <c r="P30" i="8"/>
  <c r="O30" i="8"/>
  <c r="K30" i="8"/>
  <c r="J30" i="8"/>
  <c r="I30" i="8"/>
  <c r="H30" i="8"/>
  <c r="G30" i="8"/>
  <c r="F30" i="8"/>
  <c r="Q30" i="8" s="1"/>
  <c r="D30" i="8"/>
  <c r="C30" i="8"/>
  <c r="L30" i="8" s="1"/>
  <c r="P29" i="8"/>
  <c r="O29" i="8"/>
  <c r="K29" i="8"/>
  <c r="J29" i="8"/>
  <c r="I29" i="8"/>
  <c r="H29" i="8"/>
  <c r="G29" i="8"/>
  <c r="F29" i="8"/>
  <c r="Q29" i="8" s="1"/>
  <c r="C29" i="8"/>
  <c r="Q26" i="8"/>
  <c r="L26" i="8"/>
  <c r="D26" i="8"/>
  <c r="Q25" i="8"/>
  <c r="L25" i="8"/>
  <c r="D25" i="8"/>
  <c r="Q24" i="8"/>
  <c r="L24" i="8"/>
  <c r="D24" i="8"/>
  <c r="Q23" i="8"/>
  <c r="L23" i="8"/>
  <c r="M26" i="8" s="1"/>
  <c r="Q20" i="8"/>
  <c r="L20" i="8"/>
  <c r="D20" i="8"/>
  <c r="Q19" i="8"/>
  <c r="L19" i="8"/>
  <c r="D19" i="8"/>
  <c r="Q18" i="8"/>
  <c r="L18" i="8"/>
  <c r="D18" i="8"/>
  <c r="Q17" i="8"/>
  <c r="L17" i="8"/>
  <c r="M20" i="8" s="1"/>
  <c r="Q14" i="8"/>
  <c r="L14" i="8"/>
  <c r="D14" i="8"/>
  <c r="Q13" i="8"/>
  <c r="L13" i="8"/>
  <c r="D13" i="8"/>
  <c r="Q12" i="8"/>
  <c r="L12" i="8"/>
  <c r="D12" i="8"/>
  <c r="Q11" i="8"/>
  <c r="L11" i="8"/>
  <c r="M14" i="8" s="1"/>
  <c r="Q92" i="5"/>
  <c r="P92" i="5"/>
  <c r="O92" i="5"/>
  <c r="K92" i="5"/>
  <c r="J92" i="5"/>
  <c r="I92" i="5"/>
  <c r="H92" i="5"/>
  <c r="G92" i="5"/>
  <c r="F92" i="5"/>
  <c r="D92" i="5"/>
  <c r="C92" i="5"/>
  <c r="L92" i="5" s="1"/>
  <c r="P91" i="5"/>
  <c r="O91" i="5"/>
  <c r="K91" i="5"/>
  <c r="J91" i="5"/>
  <c r="I91" i="5"/>
  <c r="H91" i="5"/>
  <c r="G91" i="5"/>
  <c r="F91" i="5"/>
  <c r="Q91" i="5" s="1"/>
  <c r="C91" i="5"/>
  <c r="L91" i="5" s="1"/>
  <c r="P90" i="5"/>
  <c r="O90" i="5"/>
  <c r="K90" i="5"/>
  <c r="J90" i="5"/>
  <c r="I90" i="5"/>
  <c r="H90" i="5"/>
  <c r="G90" i="5"/>
  <c r="F90" i="5"/>
  <c r="Q90" i="5" s="1"/>
  <c r="C90" i="5"/>
  <c r="P89" i="5"/>
  <c r="O89" i="5"/>
  <c r="K89" i="5"/>
  <c r="J89" i="5"/>
  <c r="I89" i="5"/>
  <c r="H89" i="5"/>
  <c r="G89" i="5"/>
  <c r="F89" i="5"/>
  <c r="Q89" i="5" s="1"/>
  <c r="C89" i="5"/>
  <c r="L89" i="5" s="1"/>
  <c r="P88" i="5"/>
  <c r="O88" i="5"/>
  <c r="K88" i="5"/>
  <c r="J88" i="5"/>
  <c r="I88" i="5"/>
  <c r="H88" i="5"/>
  <c r="G88" i="5"/>
  <c r="F88" i="5"/>
  <c r="Q88" i="5" s="1"/>
  <c r="C88" i="5"/>
  <c r="L88" i="5" s="1"/>
  <c r="Q87" i="5"/>
  <c r="P87" i="5"/>
  <c r="O87" i="5"/>
  <c r="L87" i="5"/>
  <c r="K87" i="5"/>
  <c r="J87" i="5"/>
  <c r="I87" i="5"/>
  <c r="H87" i="5"/>
  <c r="G87" i="5"/>
  <c r="F87" i="5"/>
  <c r="C87" i="5"/>
  <c r="Q86" i="5"/>
  <c r="P86" i="5"/>
  <c r="O86" i="5"/>
  <c r="L86" i="5"/>
  <c r="K86" i="5"/>
  <c r="J86" i="5"/>
  <c r="I86" i="5"/>
  <c r="H86" i="5"/>
  <c r="G86" i="5"/>
  <c r="F86" i="5"/>
  <c r="C86" i="5"/>
  <c r="P85" i="5"/>
  <c r="O85" i="5"/>
  <c r="K85" i="5"/>
  <c r="J85" i="5"/>
  <c r="I85" i="5"/>
  <c r="H85" i="5"/>
  <c r="G85" i="5"/>
  <c r="F85" i="5"/>
  <c r="Q85" i="5" s="1"/>
  <c r="C85" i="5"/>
  <c r="L85" i="5" s="1"/>
  <c r="P84" i="5"/>
  <c r="O84" i="5"/>
  <c r="K84" i="5"/>
  <c r="J84" i="5"/>
  <c r="I84" i="5"/>
  <c r="H84" i="5"/>
  <c r="G84" i="5"/>
  <c r="F84" i="5"/>
  <c r="Q84" i="5" s="1"/>
  <c r="C84" i="5"/>
  <c r="L84" i="5" s="1"/>
  <c r="Q83" i="5"/>
  <c r="P83" i="5"/>
  <c r="O83" i="5"/>
  <c r="L83" i="5"/>
  <c r="K83" i="5"/>
  <c r="J83" i="5"/>
  <c r="I83" i="5"/>
  <c r="H83" i="5"/>
  <c r="G83" i="5"/>
  <c r="F83" i="5"/>
  <c r="C83" i="5"/>
  <c r="Q82" i="5"/>
  <c r="P82" i="5"/>
  <c r="O82" i="5"/>
  <c r="K82" i="5"/>
  <c r="J82" i="5"/>
  <c r="I82" i="5"/>
  <c r="H82" i="5"/>
  <c r="G82" i="5"/>
  <c r="F82" i="5"/>
  <c r="C82" i="5"/>
  <c r="L82" i="5" s="1"/>
  <c r="P81" i="5"/>
  <c r="O81" i="5"/>
  <c r="K81" i="5"/>
  <c r="J81" i="5"/>
  <c r="I81" i="5"/>
  <c r="H81" i="5"/>
  <c r="G81" i="5"/>
  <c r="F81" i="5"/>
  <c r="Q81" i="5" s="1"/>
  <c r="C81" i="5"/>
  <c r="L81" i="5" s="1"/>
  <c r="P80" i="5"/>
  <c r="O80" i="5"/>
  <c r="K80" i="5"/>
  <c r="J80" i="5"/>
  <c r="I80" i="5"/>
  <c r="H80" i="5"/>
  <c r="G80" i="5"/>
  <c r="F80" i="5"/>
  <c r="Q80" i="5" s="1"/>
  <c r="C80" i="5"/>
  <c r="L80" i="5" s="1"/>
  <c r="Q79" i="5"/>
  <c r="P79" i="5"/>
  <c r="O79" i="5"/>
  <c r="L79" i="5"/>
  <c r="K79" i="5"/>
  <c r="J79" i="5"/>
  <c r="I79" i="5"/>
  <c r="H79" i="5"/>
  <c r="G79" i="5"/>
  <c r="F79" i="5"/>
  <c r="C79" i="5"/>
  <c r="Q78" i="5"/>
  <c r="P78" i="5"/>
  <c r="O78" i="5"/>
  <c r="K78" i="5"/>
  <c r="J78" i="5"/>
  <c r="I78" i="5"/>
  <c r="H78" i="5"/>
  <c r="G78" i="5"/>
  <c r="F78" i="5"/>
  <c r="C78" i="5"/>
  <c r="P77" i="5"/>
  <c r="O77" i="5"/>
  <c r="K77" i="5"/>
  <c r="J77" i="5"/>
  <c r="I77" i="5"/>
  <c r="H77" i="5"/>
  <c r="G77" i="5"/>
  <c r="F77" i="5"/>
  <c r="Q77" i="5" s="1"/>
  <c r="C77" i="5"/>
  <c r="L77" i="5" s="1"/>
  <c r="P76" i="5"/>
  <c r="O76" i="5"/>
  <c r="K76" i="5"/>
  <c r="J76" i="5"/>
  <c r="I76" i="5"/>
  <c r="H76" i="5"/>
  <c r="G76" i="5"/>
  <c r="F76" i="5"/>
  <c r="Q76" i="5" s="1"/>
  <c r="C76" i="5"/>
  <c r="L76" i="5" s="1"/>
  <c r="Q75" i="5"/>
  <c r="P75" i="5"/>
  <c r="O75" i="5"/>
  <c r="K75" i="5"/>
  <c r="J75" i="5"/>
  <c r="I75" i="5"/>
  <c r="H75" i="5"/>
  <c r="G75" i="5"/>
  <c r="F75" i="5"/>
  <c r="C75" i="5"/>
  <c r="L75" i="5" s="1"/>
  <c r="J74" i="5"/>
  <c r="H74" i="5"/>
  <c r="F74" i="5"/>
  <c r="Q74" i="5" s="1"/>
  <c r="Q71" i="5"/>
  <c r="L71" i="5"/>
  <c r="D71" i="5"/>
  <c r="Q70" i="5"/>
  <c r="L70" i="5"/>
  <c r="D70" i="5"/>
  <c r="Q69" i="5"/>
  <c r="L69" i="5"/>
  <c r="M71" i="5" s="1"/>
  <c r="Q68" i="5"/>
  <c r="L68" i="5"/>
  <c r="Q67" i="5"/>
  <c r="L67" i="5"/>
  <c r="Q66" i="5"/>
  <c r="L66" i="5"/>
  <c r="Q65" i="5"/>
  <c r="L65" i="5"/>
  <c r="Q64" i="5"/>
  <c r="L64" i="5"/>
  <c r="Q63" i="5"/>
  <c r="L63" i="5"/>
  <c r="Q62" i="5"/>
  <c r="L62" i="5"/>
  <c r="Q61" i="5"/>
  <c r="L61" i="5"/>
  <c r="Q60" i="5"/>
  <c r="L60" i="5"/>
  <c r="Q59" i="5"/>
  <c r="L59" i="5"/>
  <c r="Q58" i="5"/>
  <c r="L58" i="5"/>
  <c r="Q57" i="5"/>
  <c r="L57" i="5"/>
  <c r="Q56" i="5"/>
  <c r="L56" i="5"/>
  <c r="Q55" i="5"/>
  <c r="L55" i="5"/>
  <c r="Q54" i="5"/>
  <c r="L54" i="5"/>
  <c r="Q53" i="5"/>
  <c r="P53" i="5"/>
  <c r="O53" i="5"/>
  <c r="O74" i="5" s="1"/>
  <c r="K53" i="5"/>
  <c r="K74" i="5" s="1"/>
  <c r="I53" i="5"/>
  <c r="G53" i="5"/>
  <c r="F53" i="5"/>
  <c r="C53" i="5"/>
  <c r="D63" i="5" s="1"/>
  <c r="Q50" i="5"/>
  <c r="M50" i="5"/>
  <c r="L50" i="5"/>
  <c r="D50" i="5"/>
  <c r="Q49" i="5"/>
  <c r="M49" i="5"/>
  <c r="L49" i="5"/>
  <c r="D49" i="5"/>
  <c r="Q48" i="5"/>
  <c r="L48" i="5"/>
  <c r="Q47" i="5"/>
  <c r="L47" i="5"/>
  <c r="Q46" i="5"/>
  <c r="L46" i="5"/>
  <c r="Q45" i="5"/>
  <c r="L45" i="5"/>
  <c r="Q44" i="5"/>
  <c r="L44" i="5"/>
  <c r="Q43" i="5"/>
  <c r="L43" i="5"/>
  <c r="Q42" i="5"/>
  <c r="L42" i="5"/>
  <c r="Q41" i="5"/>
  <c r="L41" i="5"/>
  <c r="Q40" i="5"/>
  <c r="L40" i="5"/>
  <c r="Q39" i="5"/>
  <c r="L39" i="5"/>
  <c r="Q38" i="5"/>
  <c r="L38" i="5"/>
  <c r="Q37" i="5"/>
  <c r="L37" i="5"/>
  <c r="Q36" i="5"/>
  <c r="L36" i="5"/>
  <c r="Q35" i="5"/>
  <c r="L35" i="5"/>
  <c r="Q34" i="5"/>
  <c r="L34" i="5"/>
  <c r="Q33" i="5"/>
  <c r="L33" i="5"/>
  <c r="Q32" i="5"/>
  <c r="P32" i="5"/>
  <c r="K32" i="5"/>
  <c r="G32" i="5"/>
  <c r="G74" i="5" s="1"/>
  <c r="C32" i="5"/>
  <c r="Q29" i="5"/>
  <c r="L29" i="5"/>
  <c r="D29" i="5"/>
  <c r="Q28" i="5"/>
  <c r="L28" i="5"/>
  <c r="D28" i="5"/>
  <c r="Q27" i="5"/>
  <c r="L27" i="5"/>
  <c r="M29" i="5" s="1"/>
  <c r="Q26" i="5"/>
  <c r="L26" i="5"/>
  <c r="M26" i="5" s="1"/>
  <c r="D26" i="5"/>
  <c r="Q25" i="5"/>
  <c r="L25" i="5"/>
  <c r="M25" i="5" s="1"/>
  <c r="D25" i="5"/>
  <c r="Q24" i="5"/>
  <c r="L24" i="5"/>
  <c r="M24" i="5" s="1"/>
  <c r="D24" i="5"/>
  <c r="Q23" i="5"/>
  <c r="L23" i="5"/>
  <c r="M23" i="5" s="1"/>
  <c r="D23" i="5"/>
  <c r="Q22" i="5"/>
  <c r="L22" i="5"/>
  <c r="M22" i="5" s="1"/>
  <c r="D22" i="5"/>
  <c r="Q21" i="5"/>
  <c r="L21" i="5"/>
  <c r="M21" i="5" s="1"/>
  <c r="D21" i="5"/>
  <c r="Q20" i="5"/>
  <c r="L20" i="5"/>
  <c r="M20" i="5" s="1"/>
  <c r="D20" i="5"/>
  <c r="Q19" i="5"/>
  <c r="L19" i="5"/>
  <c r="M19" i="5" s="1"/>
  <c r="D19" i="5"/>
  <c r="Q18" i="5"/>
  <c r="L18" i="5"/>
  <c r="M18" i="5" s="1"/>
  <c r="D18" i="5"/>
  <c r="Q17" i="5"/>
  <c r="L17" i="5"/>
  <c r="M17" i="5" s="1"/>
  <c r="D17" i="5"/>
  <c r="Q16" i="5"/>
  <c r="L16" i="5"/>
  <c r="M16" i="5" s="1"/>
  <c r="D16" i="5"/>
  <c r="Q15" i="5"/>
  <c r="L15" i="5"/>
  <c r="M15" i="5" s="1"/>
  <c r="D15" i="5"/>
  <c r="Q14" i="5"/>
  <c r="L14" i="5"/>
  <c r="M14" i="5" s="1"/>
  <c r="D14" i="5"/>
  <c r="Q13" i="5"/>
  <c r="L13" i="5"/>
  <c r="M13" i="5" s="1"/>
  <c r="D13" i="5"/>
  <c r="Q12" i="5"/>
  <c r="L12" i="5"/>
  <c r="M12" i="5" s="1"/>
  <c r="D12" i="5"/>
  <c r="Q11" i="5"/>
  <c r="P11" i="5"/>
  <c r="L11" i="5"/>
  <c r="I11" i="5"/>
  <c r="I74" i="5" s="1"/>
  <c r="C11" i="5"/>
  <c r="V80" i="4"/>
  <c r="S80" i="4"/>
  <c r="R80" i="4"/>
  <c r="P80" i="4"/>
  <c r="N80" i="4"/>
  <c r="L80" i="4"/>
  <c r="J80" i="4"/>
  <c r="I80" i="4"/>
  <c r="H80" i="4"/>
  <c r="G80" i="4"/>
  <c r="F80" i="4"/>
  <c r="X80" i="4" s="1"/>
  <c r="C80" i="4"/>
  <c r="V79" i="4"/>
  <c r="S79" i="4"/>
  <c r="R79" i="4"/>
  <c r="P79" i="4"/>
  <c r="N79" i="4"/>
  <c r="L79" i="4"/>
  <c r="J79" i="4"/>
  <c r="I79" i="4"/>
  <c r="H79" i="4"/>
  <c r="G79" i="4"/>
  <c r="F79" i="4"/>
  <c r="X79" i="4" s="1"/>
  <c r="C79" i="4"/>
  <c r="X78" i="4"/>
  <c r="V78" i="4"/>
  <c r="S78" i="4"/>
  <c r="R78" i="4"/>
  <c r="P78" i="4"/>
  <c r="N78" i="4"/>
  <c r="L78" i="4"/>
  <c r="J78" i="4"/>
  <c r="I78" i="4"/>
  <c r="H78" i="4"/>
  <c r="G78" i="4"/>
  <c r="F78" i="4"/>
  <c r="C78" i="4"/>
  <c r="V77" i="4"/>
  <c r="S77" i="4"/>
  <c r="R77" i="4"/>
  <c r="P77" i="4"/>
  <c r="N77" i="4"/>
  <c r="L77" i="4"/>
  <c r="J77" i="4"/>
  <c r="I77" i="4"/>
  <c r="H77" i="4"/>
  <c r="G77" i="4"/>
  <c r="F77" i="4"/>
  <c r="X77" i="4" s="1"/>
  <c r="C77" i="4"/>
  <c r="X76" i="4"/>
  <c r="V76" i="4"/>
  <c r="S76" i="4"/>
  <c r="R76" i="4"/>
  <c r="P76" i="4"/>
  <c r="N76" i="4"/>
  <c r="L76" i="4"/>
  <c r="J76" i="4"/>
  <c r="I76" i="4"/>
  <c r="H76" i="4"/>
  <c r="G76" i="4"/>
  <c r="F76" i="4"/>
  <c r="C76" i="4"/>
  <c r="V75" i="4"/>
  <c r="S75" i="4"/>
  <c r="R75" i="4"/>
  <c r="P75" i="4"/>
  <c r="N75" i="4"/>
  <c r="L75" i="4"/>
  <c r="J75" i="4"/>
  <c r="I75" i="4"/>
  <c r="H75" i="4"/>
  <c r="G75" i="4"/>
  <c r="F75" i="4"/>
  <c r="X75" i="4" s="1"/>
  <c r="C75" i="4"/>
  <c r="V74" i="4"/>
  <c r="S74" i="4"/>
  <c r="R74" i="4"/>
  <c r="P74" i="4"/>
  <c r="N74" i="4"/>
  <c r="L74" i="4"/>
  <c r="J74" i="4"/>
  <c r="I74" i="4"/>
  <c r="H74" i="4"/>
  <c r="G74" i="4"/>
  <c r="F74" i="4"/>
  <c r="X74" i="4" s="1"/>
  <c r="C74" i="4"/>
  <c r="V73" i="4"/>
  <c r="S73" i="4"/>
  <c r="R73" i="4"/>
  <c r="P73" i="4"/>
  <c r="N73" i="4"/>
  <c r="L73" i="4"/>
  <c r="J73" i="4"/>
  <c r="I73" i="4"/>
  <c r="H73" i="4"/>
  <c r="G73" i="4"/>
  <c r="F73" i="4"/>
  <c r="X73" i="4" s="1"/>
  <c r="C73" i="4"/>
  <c r="V72" i="4"/>
  <c r="S72" i="4"/>
  <c r="R72" i="4"/>
  <c r="P72" i="4"/>
  <c r="N72" i="4"/>
  <c r="L72" i="4"/>
  <c r="J72" i="4"/>
  <c r="I72" i="4"/>
  <c r="H72" i="4"/>
  <c r="G72" i="4"/>
  <c r="F72" i="4"/>
  <c r="X72" i="4" s="1"/>
  <c r="C72" i="4"/>
  <c r="V71" i="4"/>
  <c r="S71" i="4"/>
  <c r="R71" i="4"/>
  <c r="P71" i="4"/>
  <c r="N71" i="4"/>
  <c r="L71" i="4"/>
  <c r="J71" i="4"/>
  <c r="I71" i="4"/>
  <c r="H71" i="4"/>
  <c r="G71" i="4"/>
  <c r="F71" i="4"/>
  <c r="X71" i="4" s="1"/>
  <c r="C71" i="4"/>
  <c r="V70" i="4"/>
  <c r="S70" i="4"/>
  <c r="R70" i="4"/>
  <c r="P70" i="4"/>
  <c r="N70" i="4"/>
  <c r="L70" i="4"/>
  <c r="J70" i="4"/>
  <c r="I70" i="4"/>
  <c r="H70" i="4"/>
  <c r="G70" i="4"/>
  <c r="F70" i="4"/>
  <c r="X70" i="4" s="1"/>
  <c r="C70" i="4"/>
  <c r="V68" i="4"/>
  <c r="S68" i="4"/>
  <c r="R68" i="4"/>
  <c r="P68" i="4"/>
  <c r="N68" i="4"/>
  <c r="L68" i="4"/>
  <c r="J68" i="4"/>
  <c r="I68" i="4"/>
  <c r="H68" i="4"/>
  <c r="G68" i="4"/>
  <c r="F68" i="4"/>
  <c r="X68" i="4" s="1"/>
  <c r="C68" i="4"/>
  <c r="X67" i="4"/>
  <c r="V67" i="4"/>
  <c r="S67" i="4"/>
  <c r="R67" i="4"/>
  <c r="P67" i="4"/>
  <c r="N67" i="4"/>
  <c r="L67" i="4"/>
  <c r="J67" i="4"/>
  <c r="I67" i="4"/>
  <c r="H67" i="4"/>
  <c r="G67" i="4"/>
  <c r="F67" i="4"/>
  <c r="C67" i="4"/>
  <c r="V66" i="4"/>
  <c r="S66" i="4"/>
  <c r="R66" i="4"/>
  <c r="P66" i="4"/>
  <c r="N66" i="4"/>
  <c r="L66" i="4"/>
  <c r="J66" i="4"/>
  <c r="I66" i="4"/>
  <c r="H66" i="4"/>
  <c r="G66" i="4"/>
  <c r="F66" i="4"/>
  <c r="X66" i="4" s="1"/>
  <c r="C66" i="4"/>
  <c r="V65" i="4"/>
  <c r="S65" i="4"/>
  <c r="R65" i="4"/>
  <c r="R69" i="4" s="1"/>
  <c r="P65" i="4"/>
  <c r="P69" i="4" s="1"/>
  <c r="N65" i="4"/>
  <c r="L65" i="4"/>
  <c r="J65" i="4"/>
  <c r="J69" i="4" s="1"/>
  <c r="I65" i="4"/>
  <c r="I69" i="4" s="1"/>
  <c r="H65" i="4"/>
  <c r="G65" i="4"/>
  <c r="F65" i="4"/>
  <c r="C65" i="4"/>
  <c r="C69" i="4" s="1"/>
  <c r="X62" i="4"/>
  <c r="X61" i="4"/>
  <c r="X60" i="4"/>
  <c r="X59" i="4"/>
  <c r="X58" i="4"/>
  <c r="X57" i="4"/>
  <c r="X56" i="4"/>
  <c r="X55" i="4"/>
  <c r="X54" i="4"/>
  <c r="X53" i="4"/>
  <c r="X52" i="4"/>
  <c r="D52" i="4"/>
  <c r="X50" i="4"/>
  <c r="X49" i="4"/>
  <c r="X48" i="4"/>
  <c r="X47" i="4"/>
  <c r="X44" i="4"/>
  <c r="D44" i="4"/>
  <c r="X43" i="4"/>
  <c r="D43" i="4"/>
  <c r="X42" i="4"/>
  <c r="D42" i="4"/>
  <c r="X41" i="4"/>
  <c r="D41" i="4"/>
  <c r="X40" i="4"/>
  <c r="D40" i="4"/>
  <c r="X39" i="4"/>
  <c r="D39" i="4"/>
  <c r="X38" i="4"/>
  <c r="D38" i="4"/>
  <c r="X37" i="4"/>
  <c r="D37" i="4"/>
  <c r="X36" i="4"/>
  <c r="D36" i="4"/>
  <c r="X35" i="4"/>
  <c r="D35" i="4"/>
  <c r="X34" i="4"/>
  <c r="D34" i="4"/>
  <c r="X32" i="4"/>
  <c r="X31" i="4"/>
  <c r="X30" i="4"/>
  <c r="X29" i="4"/>
  <c r="X26" i="4"/>
  <c r="D26" i="4"/>
  <c r="X25" i="4"/>
  <c r="D25" i="4"/>
  <c r="X24" i="4"/>
  <c r="D24" i="4"/>
  <c r="X23" i="4"/>
  <c r="D23" i="4"/>
  <c r="X22" i="4"/>
  <c r="D22" i="4"/>
  <c r="X21" i="4"/>
  <c r="D21" i="4"/>
  <c r="X20" i="4"/>
  <c r="D20" i="4"/>
  <c r="X19" i="4"/>
  <c r="D19" i="4"/>
  <c r="X18" i="4"/>
  <c r="D18" i="4"/>
  <c r="X17" i="4"/>
  <c r="D17" i="4"/>
  <c r="X16" i="4"/>
  <c r="D16" i="4"/>
  <c r="V15" i="4"/>
  <c r="S15" i="4"/>
  <c r="R15" i="4"/>
  <c r="P15" i="4"/>
  <c r="N15" i="4"/>
  <c r="L15" i="4"/>
  <c r="J15" i="4"/>
  <c r="I15" i="4"/>
  <c r="H15" i="4"/>
  <c r="G15" i="4"/>
  <c r="F15" i="4"/>
  <c r="X15" i="4" s="1"/>
  <c r="C15" i="4"/>
  <c r="X14" i="4"/>
  <c r="X13" i="4"/>
  <c r="X12" i="4"/>
  <c r="X11" i="4"/>
  <c r="U32" i="3"/>
  <c r="S32" i="3"/>
  <c r="P32" i="3"/>
  <c r="N32" i="3"/>
  <c r="L32" i="3"/>
  <c r="J32" i="3"/>
  <c r="I32" i="3"/>
  <c r="H32" i="3"/>
  <c r="G32" i="3"/>
  <c r="F32" i="3"/>
  <c r="C32" i="3"/>
  <c r="D32" i="3" s="1"/>
  <c r="U31" i="3"/>
  <c r="S31" i="3"/>
  <c r="P31" i="3"/>
  <c r="N31" i="3"/>
  <c r="L31" i="3"/>
  <c r="J31" i="3"/>
  <c r="I31" i="3"/>
  <c r="H31" i="3"/>
  <c r="G31" i="3"/>
  <c r="F31" i="3"/>
  <c r="C31" i="3"/>
  <c r="D31" i="3" s="1"/>
  <c r="U30" i="3"/>
  <c r="S30" i="3"/>
  <c r="P30" i="3"/>
  <c r="N30" i="3"/>
  <c r="L30" i="3"/>
  <c r="J30" i="3"/>
  <c r="I30" i="3"/>
  <c r="H30" i="3"/>
  <c r="G30" i="3"/>
  <c r="F30" i="3"/>
  <c r="C30" i="3"/>
  <c r="D30" i="3" s="1"/>
  <c r="U29" i="3"/>
  <c r="S29" i="3"/>
  <c r="P29" i="3"/>
  <c r="N29" i="3"/>
  <c r="L29" i="3"/>
  <c r="J29" i="3"/>
  <c r="I29" i="3"/>
  <c r="H29" i="3"/>
  <c r="G29" i="3"/>
  <c r="F29" i="3"/>
  <c r="C29" i="3"/>
  <c r="U26" i="3"/>
  <c r="D26" i="3"/>
  <c r="U25" i="3"/>
  <c r="D25" i="3"/>
  <c r="U24" i="3"/>
  <c r="D24" i="3"/>
  <c r="U23" i="3"/>
  <c r="U20" i="3"/>
  <c r="D20" i="3"/>
  <c r="U19" i="3"/>
  <c r="D19" i="3"/>
  <c r="U18" i="3"/>
  <c r="D18" i="3"/>
  <c r="U17" i="3"/>
  <c r="U14" i="3"/>
  <c r="D14" i="3"/>
  <c r="U13" i="3"/>
  <c r="D13" i="3"/>
  <c r="U12" i="3"/>
  <c r="D12" i="3"/>
  <c r="U11" i="3"/>
  <c r="P23" i="2"/>
  <c r="N23" i="2"/>
  <c r="L23" i="2"/>
  <c r="J23" i="2"/>
  <c r="I23" i="2"/>
  <c r="H23" i="2"/>
  <c r="G23" i="2"/>
  <c r="F23" i="2"/>
  <c r="R23" i="2" s="1"/>
  <c r="C23" i="2"/>
  <c r="D23" i="2" s="1"/>
  <c r="P22" i="2"/>
  <c r="N22" i="2"/>
  <c r="L22" i="2"/>
  <c r="J22" i="2"/>
  <c r="I22" i="2"/>
  <c r="H22" i="2"/>
  <c r="G22" i="2"/>
  <c r="F22" i="2"/>
  <c r="R22" i="2" s="1"/>
  <c r="D22" i="2"/>
  <c r="C22" i="2"/>
  <c r="P21" i="2"/>
  <c r="N21" i="2"/>
  <c r="L21" i="2"/>
  <c r="J21" i="2"/>
  <c r="I21" i="2"/>
  <c r="H21" i="2"/>
  <c r="G21" i="2"/>
  <c r="F21" i="2"/>
  <c r="R21" i="2" s="1"/>
  <c r="C21" i="2"/>
  <c r="R18" i="2"/>
  <c r="D18" i="2"/>
  <c r="R17" i="2"/>
  <c r="D17" i="2"/>
  <c r="R16" i="2"/>
  <c r="R13" i="2"/>
  <c r="D13" i="2"/>
  <c r="R12" i="2"/>
  <c r="D12" i="2"/>
  <c r="R11" i="2"/>
  <c r="Q24" i="1"/>
  <c r="P24" i="1"/>
  <c r="N24" i="1"/>
  <c r="L24" i="1"/>
  <c r="J24" i="1"/>
  <c r="I24" i="1"/>
  <c r="H24" i="1"/>
  <c r="G24" i="1"/>
  <c r="F24" i="1"/>
  <c r="U24" i="1" s="1"/>
  <c r="C24" i="1"/>
  <c r="U23" i="1"/>
  <c r="Q23" i="1"/>
  <c r="P23" i="1"/>
  <c r="N23" i="1"/>
  <c r="L23" i="1"/>
  <c r="J23" i="1"/>
  <c r="I23" i="1"/>
  <c r="H23" i="1"/>
  <c r="G23" i="1"/>
  <c r="F23" i="1"/>
  <c r="C23" i="1"/>
  <c r="D24" i="1" s="1"/>
  <c r="U20" i="1"/>
  <c r="D20" i="1"/>
  <c r="U16" i="1"/>
  <c r="D16" i="1"/>
  <c r="U15" i="1"/>
  <c r="U12" i="1"/>
  <c r="D12" i="1"/>
  <c r="U11" i="1"/>
  <c r="M38" i="5" l="1"/>
  <c r="M30" i="8"/>
  <c r="D47" i="5"/>
  <c r="D43" i="5"/>
  <c r="D39" i="5"/>
  <c r="D38" i="5"/>
  <c r="D37" i="5"/>
  <c r="D36" i="5"/>
  <c r="D35" i="5"/>
  <c r="D34" i="5"/>
  <c r="D33" i="5"/>
  <c r="D44" i="5"/>
  <c r="D40" i="5"/>
  <c r="M47" i="5"/>
  <c r="D59" i="5"/>
  <c r="M57" i="5"/>
  <c r="M25" i="8"/>
  <c r="D77" i="4"/>
  <c r="D78" i="4"/>
  <c r="P74" i="5"/>
  <c r="D45" i="5"/>
  <c r="D55" i="5"/>
  <c r="M61" i="5"/>
  <c r="M64" i="5"/>
  <c r="K51" i="10"/>
  <c r="K53" i="10"/>
  <c r="D41" i="5"/>
  <c r="D65" i="5"/>
  <c r="D61" i="5"/>
  <c r="D57" i="5"/>
  <c r="D66" i="5"/>
  <c r="D62" i="5"/>
  <c r="D58" i="5"/>
  <c r="D54" i="5"/>
  <c r="L53" i="5"/>
  <c r="M65" i="5" s="1"/>
  <c r="M60" i="5"/>
  <c r="D67" i="5"/>
  <c r="L78" i="5"/>
  <c r="M24" i="8"/>
  <c r="X65" i="4"/>
  <c r="F69" i="4"/>
  <c r="X69" i="4" s="1"/>
  <c r="D70" i="4"/>
  <c r="D73" i="4"/>
  <c r="D74" i="4"/>
  <c r="D75" i="4"/>
  <c r="D76" i="4"/>
  <c r="D46" i="5"/>
  <c r="D56" i="5"/>
  <c r="D64" i="5"/>
  <c r="D91" i="5"/>
  <c r="L90" i="5"/>
  <c r="M92" i="5" s="1"/>
  <c r="L32" i="5"/>
  <c r="M39" i="5" s="1"/>
  <c r="D42" i="5"/>
  <c r="D60" i="5"/>
  <c r="D68" i="5"/>
  <c r="M12" i="8"/>
  <c r="M13" i="8"/>
  <c r="D61" i="7"/>
  <c r="D65" i="7"/>
  <c r="K50" i="10"/>
  <c r="D57" i="10"/>
  <c r="J57" i="10"/>
  <c r="K57" i="10" s="1"/>
  <c r="D58" i="7"/>
  <c r="G69" i="4"/>
  <c r="L69" i="4"/>
  <c r="S69" i="4"/>
  <c r="D79" i="4"/>
  <c r="D80" i="4"/>
  <c r="C74" i="5"/>
  <c r="M41" i="5"/>
  <c r="M55" i="5"/>
  <c r="M59" i="5"/>
  <c r="M63" i="5"/>
  <c r="M67" i="5"/>
  <c r="M18" i="8"/>
  <c r="M19" i="8"/>
  <c r="L29" i="8"/>
  <c r="M32" i="8" s="1"/>
  <c r="K41" i="10"/>
  <c r="K45" i="10"/>
  <c r="D51" i="10"/>
  <c r="K58" i="10"/>
  <c r="J59" i="10"/>
  <c r="K59" i="10" s="1"/>
  <c r="D52" i="6"/>
  <c r="D48" i="6"/>
  <c r="D49" i="6"/>
  <c r="D51" i="6"/>
  <c r="H69" i="4"/>
  <c r="N69" i="4"/>
  <c r="V69" i="4"/>
  <c r="D71" i="4"/>
  <c r="D72" i="4"/>
  <c r="M28" i="5"/>
  <c r="M40" i="5"/>
  <c r="M44" i="5"/>
  <c r="M54" i="5"/>
  <c r="M58" i="5"/>
  <c r="M62" i="5"/>
  <c r="M66" i="5"/>
  <c r="M70" i="5"/>
  <c r="H47" i="6"/>
  <c r="O47" i="6"/>
  <c r="F57" i="7"/>
  <c r="K57" i="7"/>
  <c r="D60" i="7"/>
  <c r="C35" i="17"/>
  <c r="I35" i="17"/>
  <c r="Q35" i="17"/>
  <c r="D37" i="17"/>
  <c r="K17" i="10"/>
  <c r="K40" i="10"/>
  <c r="K44" i="10"/>
  <c r="D50" i="10"/>
  <c r="J54" i="10"/>
  <c r="K54" i="10" s="1"/>
  <c r="D54" i="10"/>
  <c r="J55" i="10"/>
  <c r="K55" i="10" s="1"/>
  <c r="K29" i="11"/>
  <c r="K30" i="11"/>
  <c r="X11" i="6"/>
  <c r="G47" i="6"/>
  <c r="M47" i="6"/>
  <c r="U47" i="6"/>
  <c r="D62" i="7"/>
  <c r="C57" i="7"/>
  <c r="I57" i="7"/>
  <c r="D59" i="7"/>
  <c r="D63" i="7"/>
  <c r="H35" i="17"/>
  <c r="O35" i="17"/>
  <c r="K23" i="11"/>
  <c r="K24" i="11"/>
  <c r="M29" i="14"/>
  <c r="L17" i="15"/>
  <c r="K17" i="11"/>
  <c r="K18" i="11"/>
  <c r="D31" i="11"/>
  <c r="Y28" i="14"/>
  <c r="AD28" i="14"/>
  <c r="I28" i="15"/>
  <c r="Q28" i="15"/>
  <c r="X28" i="15"/>
  <c r="G29" i="15"/>
  <c r="I29" i="14"/>
  <c r="H28" i="14"/>
  <c r="AA28" i="14"/>
  <c r="E29" i="14"/>
  <c r="O29" i="14"/>
  <c r="K16" i="15"/>
  <c r="K22" i="15"/>
  <c r="K26" i="15"/>
  <c r="K28" i="15" s="1"/>
  <c r="S28" i="15"/>
  <c r="Y28" i="15"/>
  <c r="D64" i="7"/>
  <c r="X33" i="6"/>
  <c r="D50" i="6"/>
  <c r="Y65" i="4"/>
  <c r="Y47" i="4"/>
  <c r="Y11" i="4"/>
  <c r="Y29" i="4"/>
  <c r="D84" i="5" l="1"/>
  <c r="L74" i="5"/>
  <c r="D88" i="5"/>
  <c r="D89" i="5"/>
  <c r="D82" i="5"/>
  <c r="D76" i="5"/>
  <c r="D80" i="5"/>
  <c r="D81" i="5"/>
  <c r="D77" i="5"/>
  <c r="D85" i="5"/>
  <c r="D79" i="5"/>
  <c r="D78" i="5"/>
  <c r="L29" i="15"/>
  <c r="D83" i="5"/>
  <c r="M91" i="5"/>
  <c r="M56" i="5"/>
  <c r="M43" i="5"/>
  <c r="M42" i="5"/>
  <c r="M34" i="5"/>
  <c r="M45" i="5"/>
  <c r="D86" i="5"/>
  <c r="M68" i="5"/>
  <c r="M31" i="8"/>
  <c r="D87" i="5"/>
  <c r="D75" i="5"/>
  <c r="M48" i="5"/>
  <c r="M37" i="5"/>
  <c r="M33" i="5"/>
  <c r="M36" i="5"/>
  <c r="M46" i="5"/>
  <c r="M35" i="5"/>
  <c r="M84" i="5" l="1"/>
  <c r="M88" i="5"/>
  <c r="M77" i="5"/>
  <c r="M80" i="5"/>
  <c r="M83" i="5"/>
  <c r="M82" i="5"/>
  <c r="M85" i="5"/>
  <c r="M87" i="5"/>
  <c r="M86" i="5"/>
  <c r="M81" i="5"/>
  <c r="M75" i="5"/>
  <c r="M76" i="5"/>
  <c r="M89" i="5"/>
  <c r="M79" i="5"/>
  <c r="M78" i="5"/>
</calcChain>
</file>

<file path=xl/sharedStrings.xml><?xml version="1.0" encoding="utf-8"?>
<sst xmlns="http://schemas.openxmlformats.org/spreadsheetml/2006/main" count="2548" uniqueCount="728">
  <si>
    <r>
      <t>Ziemas tritikāle  (</t>
    </r>
    <r>
      <rPr>
        <b/>
        <i/>
        <sz val="12"/>
        <color indexed="8"/>
        <rFont val="Verdana"/>
        <family val="2"/>
      </rPr>
      <t>Triticosecale Wittm. Ex a.Camus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</si>
  <si>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 xml:space="preserve">Nr. p. k. </t>
  </si>
  <si>
    <t>Šķirnes
Variety</t>
  </si>
  <si>
    <t xml:space="preserve">Raža
Yield </t>
  </si>
  <si>
    <t>Ziemcietība
Winterhardness</t>
  </si>
  <si>
    <t>Izturība pret veldri
Lodging</t>
  </si>
  <si>
    <t xml:space="preserve">Auga garums
Plant length </t>
  </si>
  <si>
    <t>Veģetācija perioda garums
Growing period</t>
  </si>
  <si>
    <t>Tilpummasa
Volume weight</t>
  </si>
  <si>
    <t>Proteīna saturs
Protein content</t>
  </si>
  <si>
    <t>1000 graudu masa
TKW</t>
  </si>
  <si>
    <t>Krišanas skaitlis
Falling number</t>
  </si>
  <si>
    <t>Cietes saturs
Starch content</t>
  </si>
  <si>
    <t>Kopējās balles
Total rating</t>
  </si>
  <si>
    <r>
      <t xml:space="preserve"> t ha</t>
    </r>
    <r>
      <rPr>
        <vertAlign val="superscript"/>
        <sz val="10"/>
        <color indexed="8"/>
        <rFont val="Verdana"/>
        <family val="2"/>
      </rPr>
      <t>-1</t>
    </r>
  </si>
  <si>
    <t>% no standarta
% from standard</t>
  </si>
  <si>
    <t>balles
rating</t>
  </si>
  <si>
    <t xml:space="preserve"> balles
rating </t>
  </si>
  <si>
    <t>cm</t>
  </si>
  <si>
    <t>dienas
days</t>
  </si>
  <si>
    <r>
      <t>g L</t>
    </r>
    <r>
      <rPr>
        <vertAlign val="superscript"/>
        <sz val="10"/>
        <color indexed="8"/>
        <rFont val="Verdana"/>
        <family val="2"/>
      </rPr>
      <t>-1</t>
    </r>
  </si>
  <si>
    <t>%</t>
  </si>
  <si>
    <t>g</t>
  </si>
  <si>
    <t>sek.
Seconds</t>
  </si>
  <si>
    <t>LLU MPS "Vecauce (Training and research farm “Vecauce” of the Latvia University of Agriculture)</t>
  </si>
  <si>
    <t xml:space="preserve">Remiko </t>
  </si>
  <si>
    <r>
      <t>Ziemas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</si>
  <si>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>Raža
Yield</t>
  </si>
  <si>
    <t>Auga garums
Plant length</t>
  </si>
  <si>
    <t xml:space="preserve">Tilpummasa
Volume weight </t>
  </si>
  <si>
    <t xml:space="preserve">Cietes saturs
Starch content </t>
  </si>
  <si>
    <t xml:space="preserve"> balles
rating</t>
  </si>
  <si>
    <t>balles</t>
  </si>
  <si>
    <t>Cinderella</t>
  </si>
  <si>
    <t>LLU MPS "Pēterlauki"</t>
  </si>
  <si>
    <t>Joker</t>
  </si>
  <si>
    <t>Šķirnes</t>
  </si>
  <si>
    <t xml:space="preserve">Raža, </t>
  </si>
  <si>
    <t>Ziemcietība</t>
  </si>
  <si>
    <t>Izturība pret veldri,</t>
  </si>
  <si>
    <t xml:space="preserve">Auga garums, </t>
  </si>
  <si>
    <t>Veģetācijas perioda garums</t>
  </si>
  <si>
    <t xml:space="preserve">Tilpummasa, </t>
  </si>
  <si>
    <t>Proteīna saturs</t>
  </si>
  <si>
    <t>1000 graudu masa,</t>
  </si>
  <si>
    <t>Krišanas skaitlis</t>
  </si>
  <si>
    <t>Cietes saturs</t>
  </si>
  <si>
    <t>Kopējās balles</t>
  </si>
  <si>
    <t>% no standarta</t>
  </si>
  <si>
    <t xml:space="preserve"> balles </t>
  </si>
  <si>
    <t>dienas</t>
  </si>
  <si>
    <t>sek.</t>
  </si>
  <si>
    <r>
      <t>Ziemas rudzi  (</t>
    </r>
    <r>
      <rPr>
        <b/>
        <i/>
        <sz val="12"/>
        <color indexed="8"/>
        <rFont val="Verdana"/>
        <family val="2"/>
      </rPr>
      <t>Secale cereale L</t>
    </r>
    <r>
      <rPr>
        <b/>
        <sz val="12"/>
        <color indexed="8"/>
        <rFont val="Verdana"/>
        <family val="2"/>
      </rPr>
      <t>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</si>
  <si>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>KWS Magnifico F1</t>
  </si>
  <si>
    <t>SU Performer F1</t>
  </si>
  <si>
    <t>SU Bonelli F1</t>
  </si>
  <si>
    <t>KWS Bono F1</t>
  </si>
  <si>
    <r>
      <t>Ziemas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</si>
  <si>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t xml:space="preserve">Ziemcietība
Winterhardness
</t>
  </si>
  <si>
    <t>Lipekļa saturs
Gluten</t>
  </si>
  <si>
    <r>
      <t>Sedimentācija (</t>
    </r>
    <r>
      <rPr>
        <i/>
        <sz val="10"/>
        <color indexed="8"/>
        <rFont val="Verdana"/>
        <family val="2"/>
      </rPr>
      <t>Zeleny indekss)
Sedimentation (Zeleny index)</t>
    </r>
  </si>
  <si>
    <r>
      <t>cm</t>
    </r>
    <r>
      <rPr>
        <vertAlign val="superscript"/>
        <sz val="10"/>
        <color indexed="8"/>
        <rFont val="Verdana"/>
        <family val="2"/>
      </rPr>
      <t>3</t>
    </r>
  </si>
  <si>
    <r>
      <t xml:space="preserve">LLU Mācību pētījumu saimniecība "Pēterlauki", Jelgavas novads, </t>
    </r>
    <r>
      <rPr>
        <sz val="10"/>
        <color indexed="8"/>
        <rFont val="Verdana"/>
        <family val="2"/>
      </rPr>
      <t>LUA Research and Study Farm “Pēterlauki”, district of Jelgava</t>
    </r>
  </si>
  <si>
    <t>KW 8138-12 (KWS ETERNITY)</t>
  </si>
  <si>
    <t>KW 2720-3-10 (KWS KIRAN)</t>
  </si>
  <si>
    <t>L-07-56 (BRENCIS)</t>
  </si>
  <si>
    <r>
      <t>Ziemas rapsis (</t>
    </r>
    <r>
      <rPr>
        <b/>
        <i/>
        <sz val="12"/>
        <color indexed="8"/>
        <rFont val="Verdana"/>
        <family val="2"/>
      </rPr>
      <t>Brassica napus L.)</t>
    </r>
  </si>
  <si>
    <t>Sēklu raža
Yield</t>
  </si>
  <si>
    <t>Eļļa sausnā
Oil in dry</t>
  </si>
  <si>
    <t>Eļļas raža sausnā
Oil yield in dry</t>
  </si>
  <si>
    <t>1000 sēklu masa
TKW</t>
  </si>
  <si>
    <r>
      <t>t ha</t>
    </r>
    <r>
      <rPr>
        <vertAlign val="superscript"/>
        <sz val="10"/>
        <color indexed="8"/>
        <rFont val="Verdana"/>
        <family val="2"/>
      </rPr>
      <t xml:space="preserve">-1 </t>
    </r>
  </si>
  <si>
    <t>EXCALIBUR</t>
  </si>
  <si>
    <t>4EW0100 CL</t>
  </si>
  <si>
    <t>DK EXCEPTION</t>
  </si>
  <si>
    <t>DK EXPRIT</t>
  </si>
  <si>
    <t>DK EXSTORM</t>
  </si>
  <si>
    <t>DK EXPLICIT</t>
  </si>
  <si>
    <t>DK SENSEI</t>
  </si>
  <si>
    <t>CWH239D (DK SEVERNYI)</t>
  </si>
  <si>
    <t>Veģetācijas perioda garums
Growing period</t>
  </si>
  <si>
    <r>
      <t>Sedimentācija (</t>
    </r>
    <r>
      <rPr>
        <i/>
        <sz val="10"/>
        <color indexed="8"/>
        <rFont val="Verdana"/>
        <family val="2"/>
      </rPr>
      <t>Zeleny indekss</t>
    </r>
    <r>
      <rPr>
        <sz val="10"/>
        <color indexed="8"/>
        <rFont val="Verdana"/>
        <family val="2"/>
      </rPr>
      <t>)
Sedimentation (Zeleny index)</t>
    </r>
  </si>
  <si>
    <t>sek.
Second</t>
  </si>
  <si>
    <r>
      <t>Vasaras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</si>
  <si>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r>
      <t>Vasaras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</si>
  <si>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>DK IMISTAR CL</t>
  </si>
  <si>
    <r>
      <t>kg L</t>
    </r>
    <r>
      <rPr>
        <vertAlign val="superscript"/>
        <sz val="10"/>
        <color indexed="8"/>
        <rFont val="Verdana"/>
        <family val="2"/>
      </rPr>
      <t>-1</t>
    </r>
  </si>
  <si>
    <t xml:space="preserve">ARABELLA </t>
  </si>
  <si>
    <t xml:space="preserve">CORNETTO </t>
  </si>
  <si>
    <t>KWS WILLOW</t>
  </si>
  <si>
    <t>LICAMERO</t>
  </si>
  <si>
    <t>HAMLET</t>
  </si>
  <si>
    <t>HARENDA</t>
  </si>
  <si>
    <t>TRI 0610.411</t>
  </si>
  <si>
    <t>MPS "Pēterlauki" izmēģinājumu vieta "Višķi" (Training farm "Pēterlauki" trial place "Viškī")</t>
  </si>
  <si>
    <t>vēla</t>
  </si>
  <si>
    <r>
      <t>Auzas (</t>
    </r>
    <r>
      <rPr>
        <b/>
        <i/>
        <sz val="12"/>
        <color indexed="8"/>
        <rFont val="Verdana"/>
        <family val="2"/>
      </rPr>
      <t>Avena sativa L.</t>
    </r>
    <r>
      <rPr>
        <b/>
        <sz val="12"/>
        <color indexed="8"/>
        <rFont val="Verdana"/>
        <family val="2"/>
      </rPr>
      <t>)</t>
    </r>
  </si>
  <si>
    <t>Plēkšņainība
Cotent of husk</t>
  </si>
  <si>
    <t>Tauku saturs
Fat</t>
  </si>
  <si>
    <r>
      <t>Vasaras rapsis (</t>
    </r>
    <r>
      <rPr>
        <b/>
        <i/>
        <sz val="12"/>
        <color indexed="8"/>
        <rFont val="Verdana"/>
        <family val="2"/>
      </rPr>
      <t>Brassica napus L.)</t>
    </r>
  </si>
  <si>
    <t xml:space="preserve">Sēklu raža
Yield </t>
  </si>
  <si>
    <t>Eļļa sausnā
Oil dry</t>
  </si>
  <si>
    <r>
      <t xml:space="preserve">ZIRŅI  ( </t>
    </r>
    <r>
      <rPr>
        <sz val="10"/>
        <color indexed="8"/>
        <rFont val="Verdana"/>
        <family val="2"/>
      </rPr>
      <t xml:space="preserve">Pisum sativum </t>
    </r>
    <r>
      <rPr>
        <i/>
        <sz val="10"/>
        <color indexed="8"/>
        <rFont val="Verdana"/>
        <family val="2"/>
      </rPr>
      <t>L.)</t>
    </r>
  </si>
  <si>
    <r>
      <t xml:space="preserve">Baltziedu šķirnes </t>
    </r>
    <r>
      <rPr>
        <sz val="10"/>
        <color indexed="8"/>
        <rFont val="Verdana"/>
        <family val="2"/>
      </rPr>
      <t>White flower varieties</t>
    </r>
  </si>
  <si>
    <t xml:space="preserve"> t ha-1</t>
  </si>
  <si>
    <t xml:space="preserve">Proteīns
Protein  </t>
  </si>
  <si>
    <t>Veldre
Lodging</t>
  </si>
  <si>
    <t>Augu garums
Plant length</t>
  </si>
  <si>
    <t>Veģetācijas periods
Growing period</t>
  </si>
  <si>
    <t>t ha-1</t>
  </si>
  <si>
    <t>LAIMA</t>
  </si>
  <si>
    <t>SYMPHONY</t>
  </si>
  <si>
    <t>Jerry</t>
  </si>
  <si>
    <t>6EN0009</t>
  </si>
  <si>
    <t>Nr.p.k.</t>
  </si>
  <si>
    <t>ZAIGA</t>
  </si>
  <si>
    <t>H91-14-43</t>
  </si>
  <si>
    <r>
      <t>LLU Zemkopības zinātniskais institūts, Aizkraukles raj.</t>
    </r>
    <r>
      <rPr>
        <sz val="10"/>
        <color indexed="8"/>
        <rFont val="Verdana"/>
        <family val="2"/>
      </rPr>
      <t xml:space="preserve">  LUA  “Institute of Agriculture Reseach”, district of Aizkraukle</t>
    </r>
  </si>
  <si>
    <r>
      <t xml:space="preserve">LLU Mācību pētījumu saimniecība "Pēterlauki", Jelgavas novads, </t>
    </r>
    <r>
      <rPr>
        <b/>
        <sz val="10"/>
        <color indexed="8"/>
        <rFont val="Verdana"/>
        <family val="2"/>
      </rPr>
      <t>LUA Research and Study Farm “Pēterlauki”, district of Jelgava</t>
    </r>
  </si>
  <si>
    <r>
      <t>Kartupeļi (</t>
    </r>
    <r>
      <rPr>
        <i/>
        <sz val="10"/>
        <color indexed="8"/>
        <rFont val="Verdana"/>
        <family val="2"/>
      </rPr>
      <t xml:space="preserve">Solanum tuberosum L. )               </t>
    </r>
  </si>
  <si>
    <t xml:space="preserve">Preču bumbuļu raža, % salīdzinot ar standartu 45 dienas pēc sadīgšanas </t>
  </si>
  <si>
    <t xml:space="preserve">Preču bumbuļu raža, % salīdzinot ar standartu 55 dienas pēc sadīgšanas </t>
  </si>
  <si>
    <t xml:space="preserve">Pamatvākuma kopraža salīdzinājumā ar standartu  </t>
  </si>
  <si>
    <t xml:space="preserve">Pamatvākuma preču produkcija kopraža  salīdzinājumā ar standartu  </t>
  </si>
  <si>
    <t>Bumbuļu infekcija ar</t>
  </si>
  <si>
    <t xml:space="preserve">Lakstu infekcija ar </t>
  </si>
  <si>
    <t xml:space="preserve">Veģetācijas periods, dienas </t>
  </si>
  <si>
    <t>Cietes saturs, %</t>
  </si>
  <si>
    <t>Sausnas saturs, %</t>
  </si>
  <si>
    <t>Preču bumbuļu vidējā masa, g</t>
  </si>
  <si>
    <t>Garšas īpašības, balles</t>
  </si>
  <si>
    <t>Kopā balles</t>
  </si>
  <si>
    <t>lakstu puvi</t>
  </si>
  <si>
    <t>slapjo puvi</t>
  </si>
  <si>
    <t>sauso puvi</t>
  </si>
  <si>
    <t>lapu sausplankumainību</t>
  </si>
  <si>
    <t xml:space="preserve">balles </t>
  </si>
  <si>
    <t>Phytophtora infestans</t>
  </si>
  <si>
    <t>Pseudomonas fluorescens</t>
  </si>
  <si>
    <t>Fusarium solani</t>
  </si>
  <si>
    <t>Alternaria solani</t>
  </si>
  <si>
    <r>
      <t>Kopraža, t ha</t>
    </r>
    <r>
      <rPr>
        <vertAlign val="superscript"/>
        <sz val="10"/>
        <color indexed="8"/>
        <rFont val="Verdana"/>
        <family val="2"/>
      </rPr>
      <t>-1</t>
    </r>
  </si>
  <si>
    <t xml:space="preserve">Kopraža salīdzinājumā ar standartu  </t>
  </si>
  <si>
    <r>
      <t>Preču produkcija kopražā ,  t ha</t>
    </r>
    <r>
      <rPr>
        <vertAlign val="superscript"/>
        <sz val="10"/>
        <color indexed="8"/>
        <rFont val="Verdana"/>
        <family val="2"/>
      </rPr>
      <t>-1</t>
    </r>
    <r>
      <rPr>
        <sz val="10"/>
        <color indexed="8"/>
        <rFont val="Verdana"/>
        <family val="2"/>
      </rPr>
      <t xml:space="preserve"> </t>
    </r>
  </si>
  <si>
    <t xml:space="preserve">Preču produkcija kopraža  salīdzinājumā ar standartu  </t>
  </si>
  <si>
    <t>Monta</t>
  </si>
  <si>
    <t>Rigonda</t>
  </si>
  <si>
    <t>Izmēģinājumu agrotehnika</t>
  </si>
  <si>
    <t>Skrīveri</t>
  </si>
  <si>
    <t>Augsnes analīžu rezultāti</t>
  </si>
  <si>
    <t>Humusa saturs augsnē, %</t>
  </si>
  <si>
    <t>pH KCl</t>
  </si>
  <si>
    <r>
      <t>P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>O</t>
    </r>
    <r>
      <rPr>
        <vertAlign val="subscript"/>
        <sz val="9"/>
        <color indexed="8"/>
        <rFont val="Verdana"/>
        <family val="2"/>
      </rPr>
      <t>5</t>
    </r>
    <r>
      <rPr>
        <sz val="9"/>
        <color indexed="8"/>
        <rFont val="Verdana"/>
        <family val="2"/>
      </rPr>
      <t xml:space="preserve"> mg kg </t>
    </r>
    <r>
      <rPr>
        <vertAlign val="superscript"/>
        <sz val="9"/>
        <color indexed="8"/>
        <rFont val="Verdana"/>
        <family val="2"/>
      </rPr>
      <t>-1</t>
    </r>
  </si>
  <si>
    <r>
      <t>K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O mg kg </t>
    </r>
    <r>
      <rPr>
        <vertAlign val="superscript"/>
        <sz val="9"/>
        <color indexed="8"/>
        <rFont val="Verdana"/>
        <family val="2"/>
      </rPr>
      <t>-1</t>
    </r>
  </si>
  <si>
    <t>Sējas laiks</t>
  </si>
  <si>
    <t>Novākšanas datums</t>
  </si>
  <si>
    <t>Mēslojums deva, laiks</t>
  </si>
  <si>
    <t>N-P-K</t>
  </si>
  <si>
    <t>Augu aizsardzība</t>
  </si>
  <si>
    <t>Herbicīdi</t>
  </si>
  <si>
    <t>Insekticīdi</t>
  </si>
  <si>
    <t>Priekuļi</t>
  </si>
  <si>
    <t>Priekšaugs</t>
  </si>
  <si>
    <r>
      <t>Izstādīto bumbuļu skaits m</t>
    </r>
    <r>
      <rPr>
        <vertAlign val="superscript"/>
        <sz val="9"/>
        <color indexed="8"/>
        <rFont val="Verdana"/>
        <family val="2"/>
      </rPr>
      <t>2</t>
    </r>
  </si>
  <si>
    <t>5 bumbuļi m2, jeb 50000 augu uz ha</t>
  </si>
  <si>
    <t>Wizard 0.05 L ha-1</t>
  </si>
  <si>
    <t>Fungicīdi</t>
  </si>
  <si>
    <t>Lakstu iznīcināšana</t>
  </si>
  <si>
    <t>Augsnes tips</t>
  </si>
  <si>
    <t>sM</t>
  </si>
  <si>
    <t>60-55-90</t>
  </si>
  <si>
    <t>Ridomil Gold 2.5 kg ha-1</t>
  </si>
  <si>
    <t>Proteus 0.6 L ha-1</t>
  </si>
  <si>
    <t>Brasla</t>
  </si>
  <si>
    <t>Jogla</t>
  </si>
  <si>
    <t>Cietes raža,</t>
  </si>
  <si>
    <t xml:space="preserve"> t ha -1</t>
  </si>
  <si>
    <t>Cietes raža salīdzinājumā ar standartu</t>
  </si>
  <si>
    <t>Austa SK (KAN - 15)</t>
  </si>
  <si>
    <t xml:space="preserve">Stublāju raža salīdzinājumā ar standartu  </t>
  </si>
  <si>
    <r>
      <t>Šķiedras saturs</t>
    </r>
    <r>
      <rPr>
        <sz val="10"/>
        <color indexed="8"/>
        <rFont val="Verdana"/>
        <family val="2"/>
      </rPr>
      <t xml:space="preserve"> </t>
    </r>
  </si>
  <si>
    <r>
      <t>Šķiedras kaņepes (</t>
    </r>
    <r>
      <rPr>
        <b/>
        <i/>
        <sz val="10"/>
        <color theme="1"/>
        <rFont val="Verdana"/>
        <family val="2"/>
      </rPr>
      <t>Canabis sativa</t>
    </r>
    <r>
      <rPr>
        <i/>
        <sz val="10"/>
        <color indexed="8"/>
        <rFont val="Verdana"/>
        <family val="2"/>
      </rPr>
      <t xml:space="preserve"> L. )               </t>
    </r>
  </si>
  <si>
    <t>Auga garums</t>
  </si>
  <si>
    <t>Veģetācijas periods</t>
  </si>
  <si>
    <t>Pēterlauki</t>
  </si>
  <si>
    <t>Višķi</t>
  </si>
  <si>
    <t>Augsnes mehāniskais sastāvs</t>
  </si>
  <si>
    <t>500 d.s. m2</t>
  </si>
  <si>
    <t>30-30-30</t>
  </si>
  <si>
    <t>N</t>
  </si>
  <si>
    <t>37.5-37.5-37.5</t>
  </si>
  <si>
    <t>Vecauce</t>
  </si>
  <si>
    <r>
      <t>Izsēto sēklu skaits m</t>
    </r>
    <r>
      <rPr>
        <vertAlign val="superscript"/>
        <sz val="9"/>
        <color indexed="8"/>
        <rFont val="Verdana"/>
        <family val="2"/>
      </rPr>
      <t>2</t>
    </r>
  </si>
  <si>
    <r>
      <t>500 d.s. m</t>
    </r>
    <r>
      <rPr>
        <vertAlign val="superscript"/>
        <sz val="9"/>
        <color indexed="8"/>
        <rFont val="Verdana"/>
        <family val="2"/>
      </rPr>
      <t>2</t>
    </r>
  </si>
  <si>
    <t>Veģetācijas perioda beigas rudenī</t>
  </si>
  <si>
    <t>Veģetācijas atjaunošanās pavasarī</t>
  </si>
  <si>
    <t>Ārpussakņu mēslošanas līdzekļi</t>
  </si>
  <si>
    <t>Stende</t>
  </si>
  <si>
    <r>
      <t>Biathlon 4D 70g ha</t>
    </r>
    <r>
      <rPr>
        <vertAlign val="superscript"/>
        <sz val="9"/>
        <color indexed="8"/>
        <rFont val="Verdana"/>
        <family val="2"/>
      </rPr>
      <t xml:space="preserve"> -1</t>
    </r>
  </si>
  <si>
    <t>Augšanas regulators</t>
  </si>
  <si>
    <t>Fungicīds</t>
  </si>
  <si>
    <t>Tiotrac 1.0 L ha -1</t>
  </si>
  <si>
    <r>
      <t>550 d.s. m</t>
    </r>
    <r>
      <rPr>
        <vertAlign val="superscript"/>
        <sz val="9"/>
        <color indexed="8"/>
        <rFont val="Verdana"/>
        <family val="2"/>
      </rPr>
      <t>2</t>
    </r>
  </si>
  <si>
    <r>
      <t>450 d.s. m</t>
    </r>
    <r>
      <rPr>
        <vertAlign val="superscript"/>
        <sz val="9"/>
        <color indexed="8"/>
        <rFont val="Verdana"/>
        <family val="2"/>
      </rPr>
      <t>2</t>
    </r>
  </si>
  <si>
    <t>Augu augšanas regulatori</t>
  </si>
  <si>
    <r>
      <t>Līnijšķirnēm 100 d.s. m</t>
    </r>
    <r>
      <rPr>
        <vertAlign val="super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>; hibrīdiem 80 d.s. m</t>
    </r>
    <r>
      <rPr>
        <vertAlign val="superscript"/>
        <sz val="9"/>
        <color indexed="8"/>
        <rFont val="Verdana"/>
        <family val="2"/>
      </rPr>
      <t>2</t>
    </r>
  </si>
  <si>
    <t>Ārpus sakņu mēslošanas līdzekļi</t>
  </si>
  <si>
    <t>Yara Brasitrel 2.0 L ha -1</t>
  </si>
  <si>
    <r>
      <t>120 d.s. m</t>
    </r>
    <r>
      <rPr>
        <vertAlign val="superscript"/>
        <sz val="9"/>
        <color indexed="8"/>
        <rFont val="Verdana"/>
        <family val="2"/>
      </rPr>
      <t>2</t>
    </r>
  </si>
  <si>
    <t>Stublāju raža</t>
  </si>
  <si>
    <r>
      <t>500 d.s. m</t>
    </r>
    <r>
      <rPr>
        <vertAlign val="superscript"/>
        <sz val="9"/>
        <color theme="1"/>
        <rFont val="Verdana"/>
        <family val="2"/>
      </rPr>
      <t>2</t>
    </r>
  </si>
  <si>
    <t>23-63-63</t>
  </si>
  <si>
    <t>Cycocel 1 L ha-1</t>
  </si>
  <si>
    <t>24-60-90</t>
  </si>
  <si>
    <t>Augsne</t>
  </si>
  <si>
    <t>Velēnu karbonātu, sM</t>
  </si>
  <si>
    <t>18-50-70</t>
  </si>
  <si>
    <t>Augu augšanas regulātors</t>
  </si>
  <si>
    <t>Caryx 0.7 L ha-1</t>
  </si>
  <si>
    <t>Karate Zeon 0.15 L ha-1</t>
  </si>
  <si>
    <t>Cantus Gold 0.5 L ha-1</t>
  </si>
  <si>
    <t>30.08.2016.</t>
  </si>
  <si>
    <t>Plenum 0.15 kg ha-1</t>
  </si>
  <si>
    <t>N 75 + S 18</t>
  </si>
  <si>
    <t>Dash 0.5 L ha-1</t>
  </si>
  <si>
    <t>Vk, sM</t>
  </si>
  <si>
    <t>Vasaras mieži</t>
  </si>
  <si>
    <t>38-38-38</t>
  </si>
  <si>
    <r>
      <t>Butisan Star 2.0 L ha</t>
    </r>
    <r>
      <rPr>
        <vertAlign val="superscript"/>
        <sz val="9"/>
        <color indexed="8"/>
        <rFont val="Verdana"/>
        <family val="2"/>
      </rPr>
      <t>-1</t>
    </r>
  </si>
  <si>
    <t>Fastac 50 0.25 L ha-1</t>
  </si>
  <si>
    <t>Clamox 2.0 L ha-1</t>
  </si>
  <si>
    <t>Biscaya 0.3 L ha-1</t>
  </si>
  <si>
    <t>Griķi</t>
  </si>
  <si>
    <t>Butisan Star 2.0 L ha-1</t>
  </si>
  <si>
    <t>Dash 1.0 L ha-1</t>
  </si>
  <si>
    <t>Biathlon 4D 0.06 kg ha-1</t>
  </si>
  <si>
    <t>Viverda 1.25 L ha-1</t>
  </si>
  <si>
    <t>Augu augšanas regulators</t>
  </si>
  <si>
    <t>Inekticīds</t>
  </si>
  <si>
    <t>Yara Vita Gramitrel 1.5 L ha-1</t>
  </si>
  <si>
    <t>Papuve</t>
  </si>
  <si>
    <r>
      <t>375 d.s. m</t>
    </r>
    <r>
      <rPr>
        <vertAlign val="superscript"/>
        <sz val="9"/>
        <color indexed="8"/>
        <rFont val="Verdana"/>
        <family val="2"/>
      </rPr>
      <t>2</t>
    </r>
  </si>
  <si>
    <t>Boxer 1.0 L ha-1</t>
  </si>
  <si>
    <t>Biathlon 4D 0.05 kg ha-1</t>
  </si>
  <si>
    <t>Moduss 0.4 L ha-1</t>
  </si>
  <si>
    <t>16.09.2016.</t>
  </si>
  <si>
    <t>āboliņš</t>
  </si>
  <si>
    <r>
      <t>250 d.s. m</t>
    </r>
    <r>
      <rPr>
        <vertAlign val="superscript"/>
        <sz val="9"/>
        <color theme="1"/>
        <rFont val="Verdana"/>
        <family val="2"/>
      </rPr>
      <t>2</t>
    </r>
  </si>
  <si>
    <t>22.09.2016.</t>
  </si>
  <si>
    <t>Cycocel 750 1.0 L ha-1</t>
  </si>
  <si>
    <t>Capalo 1.0 L ha-1</t>
  </si>
  <si>
    <t>YaraVita Gramitrel 2.0 L ha-1</t>
  </si>
  <si>
    <t>Cycocel 1.0 L ha-1</t>
  </si>
  <si>
    <t>Yara Vita Gramitrel 2.0 L ha-1</t>
  </si>
  <si>
    <t>Epox Top 1.5 L ha-1</t>
  </si>
  <si>
    <t>Nogatavošanās datums</t>
  </si>
  <si>
    <t>09.08.</t>
  </si>
  <si>
    <t>05.08.</t>
  </si>
  <si>
    <t>03.08.</t>
  </si>
  <si>
    <t>07.08.</t>
  </si>
  <si>
    <t>12.08.</t>
  </si>
  <si>
    <t>06.08.</t>
  </si>
  <si>
    <t>10.08.</t>
  </si>
  <si>
    <t>20.08.</t>
  </si>
  <si>
    <t>15.08.</t>
  </si>
  <si>
    <t>19.08.</t>
  </si>
  <si>
    <t>16.08.</t>
  </si>
  <si>
    <t>13.08.</t>
  </si>
  <si>
    <t>08.08.</t>
  </si>
  <si>
    <t>Insekticīds</t>
  </si>
  <si>
    <t>K, sM</t>
  </si>
  <si>
    <t>20.08.2016.</t>
  </si>
  <si>
    <t>11.08.</t>
  </si>
  <si>
    <t>Vk, sMp</t>
  </si>
  <si>
    <t>Terpal 1.0 L ha-1</t>
  </si>
  <si>
    <t>Viverda 1.0 L ha-1</t>
  </si>
  <si>
    <t>Fastac 0.3 L ha-1</t>
  </si>
  <si>
    <t>Zoom 1.5 L ha-1</t>
  </si>
  <si>
    <r>
      <t>Kartupeļi (</t>
    </r>
    <r>
      <rPr>
        <i/>
        <sz val="11"/>
        <color indexed="8"/>
        <rFont val="Calibri"/>
        <family val="2"/>
        <scheme val="minor"/>
      </rPr>
      <t xml:space="preserve">Solanum tuberosum L. )               </t>
    </r>
  </si>
  <si>
    <r>
      <t xml:space="preserve">Agrīnās šķirnes </t>
    </r>
    <r>
      <rPr>
        <sz val="11"/>
        <color indexed="8"/>
        <rFont val="Calibri"/>
        <family val="2"/>
        <scheme val="minor"/>
      </rPr>
      <t xml:space="preserve">     </t>
    </r>
  </si>
  <si>
    <r>
      <t>Bumbuļu raža,  t ha</t>
    </r>
    <r>
      <rPr>
        <vertAlign val="superscript"/>
        <sz val="11"/>
        <color indexed="8"/>
        <rFont val="Calibri"/>
        <family val="2"/>
        <scheme val="minor"/>
      </rPr>
      <t xml:space="preserve">-1   </t>
    </r>
    <r>
      <rPr>
        <sz val="11"/>
        <color indexed="8"/>
        <rFont val="Calibri"/>
        <family val="2"/>
        <scheme val="minor"/>
      </rPr>
      <t xml:space="preserve"> 45 dienas pēc sadīgšanas </t>
    </r>
  </si>
  <si>
    <r>
      <t>Preču produkcija, t ha</t>
    </r>
    <r>
      <rPr>
        <vertAlign val="superscript"/>
        <sz val="11"/>
        <color indexed="8"/>
        <rFont val="Calibri"/>
        <family val="2"/>
        <scheme val="minor"/>
      </rPr>
      <t>-1</t>
    </r>
    <r>
      <rPr>
        <sz val="11"/>
        <color indexed="8"/>
        <rFont val="Calibri"/>
        <family val="2"/>
        <scheme val="minor"/>
      </rPr>
      <t xml:space="preserve"> 45 dienas pēc sadīgšanas </t>
    </r>
  </si>
  <si>
    <r>
      <t>Bumbuļu raža,  t ha</t>
    </r>
    <r>
      <rPr>
        <vertAlign val="superscript"/>
        <sz val="11"/>
        <color indexed="8"/>
        <rFont val="Calibri"/>
        <family val="2"/>
        <scheme val="minor"/>
      </rPr>
      <t xml:space="preserve">-1   </t>
    </r>
    <r>
      <rPr>
        <sz val="11"/>
        <color indexed="8"/>
        <rFont val="Calibri"/>
        <family val="2"/>
        <scheme val="minor"/>
      </rPr>
      <t xml:space="preserve"> 55 dienas pēc sadīgšanas </t>
    </r>
  </si>
  <si>
    <r>
      <t>Preču produkcija, t ha</t>
    </r>
    <r>
      <rPr>
        <vertAlign val="superscript"/>
        <sz val="11"/>
        <color indexed="8"/>
        <rFont val="Calibri"/>
        <family val="2"/>
        <scheme val="minor"/>
      </rPr>
      <t>-1</t>
    </r>
    <r>
      <rPr>
        <sz val="11"/>
        <color indexed="8"/>
        <rFont val="Calibri"/>
        <family val="2"/>
        <scheme val="minor"/>
      </rPr>
      <t xml:space="preserve"> 55 dienas pēc sadīgšanas </t>
    </r>
  </si>
  <si>
    <r>
      <t xml:space="preserve">Pamatvākuma kopraža, t ha </t>
    </r>
    <r>
      <rPr>
        <vertAlign val="superscript"/>
        <sz val="11"/>
        <color indexed="8"/>
        <rFont val="Calibri"/>
        <family val="2"/>
        <scheme val="minor"/>
      </rPr>
      <t>-1</t>
    </r>
  </si>
  <si>
    <r>
      <t xml:space="preserve">Pamatvākuma preču produkcijas raža, t ha </t>
    </r>
    <r>
      <rPr>
        <vertAlign val="superscript"/>
        <sz val="11"/>
        <color indexed="8"/>
        <rFont val="Calibri"/>
        <family val="2"/>
        <scheme val="minor"/>
      </rPr>
      <t>-1</t>
    </r>
  </si>
  <si>
    <r>
      <t>P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O</t>
    </r>
    <r>
      <rPr>
        <vertAlign val="subscript"/>
        <sz val="11"/>
        <color indexed="8"/>
        <rFont val="Calibri"/>
        <family val="2"/>
        <scheme val="minor"/>
      </rPr>
      <t>5</t>
    </r>
    <r>
      <rPr>
        <sz val="11"/>
        <color indexed="8"/>
        <rFont val="Calibri"/>
        <family val="2"/>
        <scheme val="minor"/>
      </rPr>
      <t xml:space="preserve"> mg kg </t>
    </r>
    <r>
      <rPr>
        <vertAlign val="superscript"/>
        <sz val="11"/>
        <color indexed="8"/>
        <rFont val="Calibri"/>
        <family val="2"/>
        <scheme val="minor"/>
      </rPr>
      <t>-1</t>
    </r>
  </si>
  <si>
    <r>
      <t>K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O mg kg </t>
    </r>
    <r>
      <rPr>
        <vertAlign val="superscript"/>
        <sz val="11"/>
        <color indexed="8"/>
        <rFont val="Calibri"/>
        <family val="2"/>
        <scheme val="minor"/>
      </rPr>
      <t>-1</t>
    </r>
  </si>
  <si>
    <r>
      <t>Izstādīto bumbuļu skaits m</t>
    </r>
    <r>
      <rPr>
        <vertAlign val="superscript"/>
        <sz val="11"/>
        <color indexed="8"/>
        <rFont val="Calibri"/>
        <family val="2"/>
        <scheme val="minor"/>
      </rPr>
      <t>2</t>
    </r>
  </si>
  <si>
    <t>Saimniecisko īpašību novērtēšanas rezultāti ziemas rapša hibrīdiem 2017.gadā</t>
  </si>
  <si>
    <t>VCU trial results for WOSR in 2017</t>
  </si>
  <si>
    <t>3EW0099 (INV1044)</t>
  </si>
  <si>
    <t>RG21308 (INV1066)</t>
  </si>
  <si>
    <t>4EW0124</t>
  </si>
  <si>
    <t>H 9130720</t>
  </si>
  <si>
    <t>H 3131213</t>
  </si>
  <si>
    <t>H 9131246</t>
  </si>
  <si>
    <t>DK EXTRACT</t>
  </si>
  <si>
    <t>DK EXPIRIO</t>
  </si>
  <si>
    <t>DK SECRET</t>
  </si>
  <si>
    <t>Puspunduri</t>
  </si>
  <si>
    <t>Izmēģinājums 2016/2017</t>
  </si>
  <si>
    <t>Pv, sM - mS</t>
  </si>
  <si>
    <t xml:space="preserve">5.8 - 6.0 </t>
  </si>
  <si>
    <t>206 - 232</t>
  </si>
  <si>
    <t xml:space="preserve">174 - 178 </t>
  </si>
  <si>
    <t>11.10.2016</t>
  </si>
  <si>
    <t>Vp</t>
  </si>
  <si>
    <t>Saimniecisko īpašību novērtēšanas rezultāti ziemas rapša CL hibrīdiem 2017.gadā</t>
  </si>
  <si>
    <t>VCU trial results for WOSR CL in 2017</t>
  </si>
  <si>
    <t>DK IMPPERIAL CL</t>
  </si>
  <si>
    <t>H9169003 CL</t>
  </si>
  <si>
    <t>Velēnu karbonātu, sMp</t>
  </si>
  <si>
    <r>
      <t>Hibrīdiem 70 d.s. m</t>
    </r>
    <r>
      <rPr>
        <vertAlign val="superscript"/>
        <sz val="9"/>
        <color indexed="8"/>
        <rFont val="Verdana"/>
        <family val="2"/>
      </rPr>
      <t>2</t>
    </r>
  </si>
  <si>
    <t>18-52-73</t>
  </si>
  <si>
    <t>1.8 - 2.0</t>
  </si>
  <si>
    <t>18.08.2016</t>
  </si>
  <si>
    <t>03.04.2017.</t>
  </si>
  <si>
    <t>26.04.2017.</t>
  </si>
  <si>
    <t>N 60 + S 14</t>
  </si>
  <si>
    <t>14.09.2016</t>
  </si>
  <si>
    <t>Oriuss 250 EW 1.0 L ha-1</t>
  </si>
  <si>
    <t>27.09.2016.</t>
  </si>
  <si>
    <t>02.05.2017</t>
  </si>
  <si>
    <t>13.05.2017</t>
  </si>
  <si>
    <t>Plenum 0.3 L ha-1</t>
  </si>
  <si>
    <t>Wuxal Sulphur 4.0 L ha-1</t>
  </si>
  <si>
    <t>26.09.2016</t>
  </si>
  <si>
    <t>Augu Bors 150 1.5 L ha-1</t>
  </si>
  <si>
    <t>Brasitrel 3.0 L ha-1</t>
  </si>
  <si>
    <t>KASE 3.0 L ha-1</t>
  </si>
  <si>
    <t>Augu Bors 150 1.0 L ha-1</t>
  </si>
  <si>
    <t>Desikants</t>
  </si>
  <si>
    <t>03.08.2017</t>
  </si>
  <si>
    <t>Reglon Super 2.0 L ha-1</t>
  </si>
  <si>
    <t>Kalif Mega 3.0 L ha-1</t>
  </si>
  <si>
    <t>25.08.2016.</t>
  </si>
  <si>
    <t>31.10.2016.</t>
  </si>
  <si>
    <t>13.03.2017.</t>
  </si>
  <si>
    <t>31.07.2017.</t>
  </si>
  <si>
    <t>Saimniecisko īpašību novērtēšanas rezultāti ziemas kviešiem 2017.gadā</t>
  </si>
  <si>
    <t>VCU trial results for winter wheat in 2017</t>
  </si>
  <si>
    <t>SKAGEN</t>
  </si>
  <si>
    <t>SW MAGNIFIK</t>
  </si>
  <si>
    <t>FREDIS</t>
  </si>
  <si>
    <t>EDVĪNS</t>
  </si>
  <si>
    <t>NOS 709 - 1494</t>
  </si>
  <si>
    <t>KW 2710-13 (KWS FONTAS)</t>
  </si>
  <si>
    <t>FENOMEN (MH 12-11)</t>
  </si>
  <si>
    <t>PRODUZENT (LEU 10212)</t>
  </si>
  <si>
    <t>ROTAX</t>
  </si>
  <si>
    <t>JULIUS</t>
  </si>
  <si>
    <t>KWS DAKOTANA</t>
  </si>
  <si>
    <t>14.08.</t>
  </si>
  <si>
    <t>18.08.</t>
  </si>
  <si>
    <t>17.08.</t>
  </si>
  <si>
    <t>31.08.</t>
  </si>
  <si>
    <t>Melnā papuve</t>
  </si>
  <si>
    <t>Saimniecisko īpašību novērtēšanas rezultāti ziemas rudziem 2017.gadā</t>
  </si>
  <si>
    <t>24.08.</t>
  </si>
  <si>
    <t>22.08.</t>
  </si>
  <si>
    <t>VCU trial results for winter rye in 2017</t>
  </si>
  <si>
    <t>Saimniecisko īpašību novērtēšanas rezultāti ziemas miežiem 2017.gadā</t>
  </si>
  <si>
    <t>VCU trial results for winter barley in 2017</t>
  </si>
  <si>
    <t>KW 6-331 (KWS Higgins)</t>
  </si>
  <si>
    <t>Saimniecisko īpašību novērtēšanas rezultāti tritikālei 2017.gadā</t>
  </si>
  <si>
    <t>VCU trial results for winter triticale in 2017</t>
  </si>
  <si>
    <t>Ruja</t>
  </si>
  <si>
    <t>Remiko</t>
  </si>
  <si>
    <t>Saimniecisko īpašību novērtēšanas rezultāti vasaras kviešiem 2017.gadā</t>
  </si>
  <si>
    <t>VCU trial results for spring wheat in 2017</t>
  </si>
  <si>
    <t>SEC 503-08-3 (Florens)</t>
  </si>
  <si>
    <t>25.08.</t>
  </si>
  <si>
    <t>29.08.</t>
  </si>
  <si>
    <t>08.09.</t>
  </si>
  <si>
    <t>30.08.</t>
  </si>
  <si>
    <t>VCU trial results for spring barley in 2017</t>
  </si>
  <si>
    <t>Ansis</t>
  </si>
  <si>
    <t>Austris</t>
  </si>
  <si>
    <t>Laureate</t>
  </si>
  <si>
    <t>Iron</t>
  </si>
  <si>
    <t>NOS 110.352-51</t>
  </si>
  <si>
    <t>Katniss</t>
  </si>
  <si>
    <t>Highway (NOS 19339-81)</t>
  </si>
  <si>
    <t>NOS 19338-72 (Subway)</t>
  </si>
  <si>
    <t>SY 415677</t>
  </si>
  <si>
    <t>SY 415586</t>
  </si>
  <si>
    <t>iesala</t>
  </si>
  <si>
    <t>NORD 15/325</t>
  </si>
  <si>
    <t>SRH6140517</t>
  </si>
  <si>
    <t>SRH6140521</t>
  </si>
  <si>
    <t>SRH6140565</t>
  </si>
  <si>
    <t>SRH6140605</t>
  </si>
  <si>
    <t>7EN0016</t>
  </si>
  <si>
    <t>7EN0017</t>
  </si>
  <si>
    <t>7EN0018</t>
  </si>
  <si>
    <t>Pie sējas ļoti, ļoti sīkas sēklas TKW 1.4 g</t>
  </si>
  <si>
    <t>INV 110 CL</t>
  </si>
  <si>
    <t>7EN0014 CL</t>
  </si>
  <si>
    <t>KWS Ingmar CL</t>
  </si>
  <si>
    <t>7EN0015 CL</t>
  </si>
  <si>
    <t>Saimniecisko īpašību novērtēšanas rezultāti zirņiem 2017.gadā</t>
  </si>
  <si>
    <t>VCU trial results for peas in 2017</t>
  </si>
  <si>
    <t>Saimniecisko īpašību novērtēšanas rezultāti vasaras CL rapsim 2017.gadā</t>
  </si>
  <si>
    <t>VCU trial results for CL spring oil seed rape in 2017</t>
  </si>
  <si>
    <t>VCU trial results for spring oil seed rape in 2017</t>
  </si>
  <si>
    <t>Saimniecisko īpašību novērtēšanas rezultāti auzām 2017.gadā</t>
  </si>
  <si>
    <t>VCU trial results for oats in 2017</t>
  </si>
  <si>
    <t>Ziemas rapsis</t>
  </si>
  <si>
    <t>26.07.2017.</t>
  </si>
  <si>
    <t>20-52-52</t>
  </si>
  <si>
    <t>69 (AN)</t>
  </si>
  <si>
    <t>11.05.2017.</t>
  </si>
  <si>
    <t>09.05.2017.</t>
  </si>
  <si>
    <t>30.05.2017.</t>
  </si>
  <si>
    <t>Medax top 0.8 L ha-1</t>
  </si>
  <si>
    <t>Allegro super 0.75 L ha-1</t>
  </si>
  <si>
    <t>54 (N) + S 6</t>
  </si>
  <si>
    <t>15.09.2016.</t>
  </si>
  <si>
    <t>22.08.2017.</t>
  </si>
  <si>
    <t>86 (AN)</t>
  </si>
  <si>
    <t>N 62; S 9</t>
  </si>
  <si>
    <t>N 41; S 6</t>
  </si>
  <si>
    <t>Medax max 0.5 L ha-1</t>
  </si>
  <si>
    <t>25.05.2017.</t>
  </si>
  <si>
    <t>21.06.2017.</t>
  </si>
  <si>
    <t>Adexar 1.0 L ha-1</t>
  </si>
  <si>
    <t>27.03.2017.</t>
  </si>
  <si>
    <t>85 (N)</t>
  </si>
  <si>
    <t>11.04.2017.</t>
  </si>
  <si>
    <t>N 37; S 42</t>
  </si>
  <si>
    <t>02.05.2017.</t>
  </si>
  <si>
    <t>45 (AN)</t>
  </si>
  <si>
    <t>31.08.2016.</t>
  </si>
  <si>
    <t>Butizāns Avant 2.5 L ha -1</t>
  </si>
  <si>
    <t>26.09.2016.</t>
  </si>
  <si>
    <t>Avaunt 0.17 L ha-1</t>
  </si>
  <si>
    <t>18.05.2017.</t>
  </si>
  <si>
    <t>Brassitrel 1.0 L ha -1</t>
  </si>
  <si>
    <t>Tiotrac 2.0 L ha -1</t>
  </si>
  <si>
    <t>26.08.2016.</t>
  </si>
  <si>
    <t>21.09.2016.</t>
  </si>
  <si>
    <t>Ziemas kvieši</t>
  </si>
  <si>
    <t>12.04.2017.</t>
  </si>
  <si>
    <t>21.08.2017.</t>
  </si>
  <si>
    <t>16.05.2017.</t>
  </si>
  <si>
    <t>23.05.2017.</t>
  </si>
  <si>
    <t>06.06.2017.</t>
  </si>
  <si>
    <t xml:space="preserve">15.06.2017. </t>
  </si>
  <si>
    <t>28.06.2017.</t>
  </si>
  <si>
    <t>Biathlon 4D 0.06 kg ha-1+</t>
  </si>
  <si>
    <t>Vasaras kvieši</t>
  </si>
  <si>
    <t>16.09.2017.</t>
  </si>
  <si>
    <t>N-P-K-S</t>
  </si>
  <si>
    <t>50-50-50-30 (S)</t>
  </si>
  <si>
    <t>26.05.2017.</t>
  </si>
  <si>
    <t>09.06.2017.</t>
  </si>
  <si>
    <t xml:space="preserve">N 25 + S29 </t>
  </si>
  <si>
    <t>05.05.2017.</t>
  </si>
  <si>
    <t>11.06.2017.</t>
  </si>
  <si>
    <t>27.04.2017.</t>
  </si>
  <si>
    <t>51-33-36-30 (S)</t>
  </si>
  <si>
    <t>N 31 + S 36</t>
  </si>
  <si>
    <t>05.06.2017.</t>
  </si>
  <si>
    <t>Yara Bortrac 1.0 L ha -1</t>
  </si>
  <si>
    <t>N - S</t>
  </si>
  <si>
    <t>19.05.2017.</t>
  </si>
  <si>
    <t>12.09.2017.</t>
  </si>
  <si>
    <t>03.07.2017.</t>
  </si>
  <si>
    <t>19.09.2016.</t>
  </si>
  <si>
    <t>04.04.2017.</t>
  </si>
  <si>
    <t>18.08.2017.</t>
  </si>
  <si>
    <t>60-60-60</t>
  </si>
  <si>
    <t>N 75 (AN)</t>
  </si>
  <si>
    <t>N 50 (AN)</t>
  </si>
  <si>
    <t>16.06.2017.</t>
  </si>
  <si>
    <t>N 30 (AN)</t>
  </si>
  <si>
    <t>13.05.2017.</t>
  </si>
  <si>
    <t>Grodyl 20 g ha-1</t>
  </si>
  <si>
    <t>2.4D Nyfarm 1 L ha-1</t>
  </si>
  <si>
    <t>Contact 0.5 l ha-1</t>
  </si>
  <si>
    <t>29.06.2017.</t>
  </si>
  <si>
    <t>Terpal  1.3 L ha-1</t>
  </si>
  <si>
    <t>03.06.2017.</t>
  </si>
  <si>
    <t>Allegro Super 1 l ha-1</t>
  </si>
  <si>
    <t>10.07.2017.</t>
  </si>
  <si>
    <t>papuve</t>
  </si>
  <si>
    <r>
      <t>500 d.s.m</t>
    </r>
    <r>
      <rPr>
        <vertAlign val="superscript"/>
        <sz val="9"/>
        <rFont val="Verdana"/>
        <family val="2"/>
      </rPr>
      <t>2</t>
    </r>
  </si>
  <si>
    <t>15.08.2017.</t>
  </si>
  <si>
    <t>14.10.2016.</t>
  </si>
  <si>
    <r>
      <t>Hibrīdiem 60 d.s.m</t>
    </r>
    <r>
      <rPr>
        <vertAlign val="superscript"/>
        <sz val="9"/>
        <rFont val="Verdana"/>
        <family val="2"/>
      </rPr>
      <t>2</t>
    </r>
  </si>
  <si>
    <t xml:space="preserve">Augsnes kaļķošana </t>
  </si>
  <si>
    <t>24.08.2016.</t>
  </si>
  <si>
    <t>Dārza kaļķis 1.5 t ha-1</t>
  </si>
  <si>
    <t>04.10.2016.</t>
  </si>
  <si>
    <t>Caryx 1.0 L ha-1</t>
  </si>
  <si>
    <t>Butisan 2.5 L ha-1</t>
  </si>
  <si>
    <t>08.05.2017.</t>
  </si>
  <si>
    <t>16.08.2017.</t>
  </si>
  <si>
    <t>32-76-116</t>
  </si>
  <si>
    <t>N 90 (AN)</t>
  </si>
  <si>
    <t>N+S</t>
  </si>
  <si>
    <t>22.05.2017.</t>
  </si>
  <si>
    <t>N43 (AN)</t>
  </si>
  <si>
    <t>N42; S48 (AS)</t>
  </si>
  <si>
    <t>VP, mS</t>
  </si>
  <si>
    <t>10.10.2016.</t>
  </si>
  <si>
    <t>31.03.2017.</t>
  </si>
  <si>
    <t>10.04.2017.</t>
  </si>
  <si>
    <t>24.04.2017.</t>
  </si>
  <si>
    <t>N20 (AN)</t>
  </si>
  <si>
    <t>N21; S 24</t>
  </si>
  <si>
    <t>12.05.2017.</t>
  </si>
  <si>
    <t>Estets 1.0 L ha-1</t>
  </si>
  <si>
    <t>Modus starts 0.5 L ha-1</t>
  </si>
  <si>
    <t>Elatus Era 1.0 L ha-1</t>
  </si>
  <si>
    <t xml:space="preserve">Augsne </t>
  </si>
  <si>
    <t xml:space="preserve">Āboliņš </t>
  </si>
  <si>
    <t>66 (AN)</t>
  </si>
  <si>
    <t>N70 (AN)</t>
  </si>
  <si>
    <t>Sekator 0.15 L ha-1</t>
  </si>
  <si>
    <t>20.04.2017.</t>
  </si>
  <si>
    <t>29.08.2017.</t>
  </si>
  <si>
    <t>20.06.2017.</t>
  </si>
  <si>
    <t>N80, S11 (YaraBela Axan)</t>
  </si>
  <si>
    <t>N50, S7 (YaraBela Axan)</t>
  </si>
  <si>
    <t>Delfan Plus 1.0 L ha-1</t>
  </si>
  <si>
    <t>Nutricomplex 5.0 kg ha-1</t>
  </si>
  <si>
    <t>12.06.2017.</t>
  </si>
  <si>
    <t>36-22-26 (YaraMila Starter)</t>
  </si>
  <si>
    <r>
      <t>500 d.s. m</t>
    </r>
    <r>
      <rPr>
        <vertAlign val="superscript"/>
        <sz val="9"/>
        <rFont val="Verdana"/>
        <family val="2"/>
      </rPr>
      <t>2</t>
    </r>
  </si>
  <si>
    <t xml:space="preserve">Vasaras mieži </t>
  </si>
  <si>
    <t xml:space="preserve">ziemas kvieši </t>
  </si>
  <si>
    <t>26.10.2016.</t>
  </si>
  <si>
    <t>19.03.2017.</t>
  </si>
  <si>
    <t>14.08.2017.</t>
  </si>
  <si>
    <t>14.09.2016.</t>
  </si>
  <si>
    <t xml:space="preserve">21-60-84 </t>
  </si>
  <si>
    <t>N 86 (AN)</t>
  </si>
  <si>
    <t xml:space="preserve">N52, S28 (YaraBela Sulfan) </t>
  </si>
  <si>
    <t>30.08.2017.</t>
  </si>
  <si>
    <t>Velēnu vāji podzolēta, sM</t>
  </si>
  <si>
    <t xml:space="preserve">Ziemas kvieši </t>
  </si>
  <si>
    <t>31.08.2017.</t>
  </si>
  <si>
    <t>N50 (AN)</t>
  </si>
  <si>
    <t>N33 (AN)</t>
  </si>
  <si>
    <t>18.06.2017.</t>
  </si>
  <si>
    <t>15.05.2017.</t>
  </si>
  <si>
    <t>Fastac 50 0.2 L ha-1</t>
  </si>
  <si>
    <t>Tango Super 0.8 L ha-1</t>
  </si>
  <si>
    <t>Tango Super 1.0 L ha-1</t>
  </si>
  <si>
    <t>10.09.2017.</t>
  </si>
  <si>
    <t>06.05.2017.</t>
  </si>
  <si>
    <t>Nimbus Gold 2.0 L ha-1</t>
  </si>
  <si>
    <r>
      <t>Fastac 0.2 L ha</t>
    </r>
    <r>
      <rPr>
        <vertAlign val="superscript"/>
        <sz val="9"/>
        <rFont val="Verdana"/>
        <family val="2"/>
      </rPr>
      <t>-1</t>
    </r>
  </si>
  <si>
    <t>21.05.2017.</t>
  </si>
  <si>
    <t>04.06.2017.</t>
  </si>
  <si>
    <t>Kaiso 50 0.15 kg ha-1</t>
  </si>
  <si>
    <t>Yara Brasitrel 1.0 L ha -1</t>
  </si>
  <si>
    <t>Fury 100 0.1 L ha-1</t>
  </si>
  <si>
    <t>27.06.2017.</t>
  </si>
  <si>
    <t>18.09.2016.</t>
  </si>
  <si>
    <t>21.03.2017.</t>
  </si>
  <si>
    <t>07.11.2016.</t>
  </si>
  <si>
    <t>N73</t>
  </si>
  <si>
    <t>N85</t>
  </si>
  <si>
    <t>Yara Vita Gramitrel 1.0 L ha-1</t>
  </si>
  <si>
    <t>Hussar Activ Plus 1 L ha-1</t>
  </si>
  <si>
    <t>Medax Top 0.8 L ha-1</t>
  </si>
  <si>
    <t>Epox Top 2.0 L ha-1</t>
  </si>
  <si>
    <t>23.06.2017.</t>
  </si>
  <si>
    <t>Kristalon 3 kg ha-1</t>
  </si>
  <si>
    <t>17.09.2016.</t>
  </si>
  <si>
    <t>Pvg, sM</t>
  </si>
  <si>
    <t>2.2-2.6</t>
  </si>
  <si>
    <t>6.3-6.7</t>
  </si>
  <si>
    <t>127-239</t>
  </si>
  <si>
    <t>147-197</t>
  </si>
  <si>
    <t>Kartupeļi</t>
  </si>
  <si>
    <t>21.04.2017.</t>
  </si>
  <si>
    <t>79.5-79.5-79.5</t>
  </si>
  <si>
    <t>Primuss 0.08 L ha-1</t>
  </si>
  <si>
    <t>Granstars 0.02 kg ha-1</t>
  </si>
  <si>
    <t>VAV</t>
  </si>
  <si>
    <t>Viverda 2.0 L ha-1</t>
  </si>
  <si>
    <t>Pv1-Vg</t>
  </si>
  <si>
    <t>2.1-2.9</t>
  </si>
  <si>
    <t>6.1-6.7</t>
  </si>
  <si>
    <t>66-203</t>
  </si>
  <si>
    <t>118-228</t>
  </si>
  <si>
    <t>22.04.2017.</t>
  </si>
  <si>
    <t>28.08.2017.</t>
  </si>
  <si>
    <t>24., 31.08.2017.</t>
  </si>
  <si>
    <t>11-34-68</t>
  </si>
  <si>
    <t>05.04.2017.</t>
  </si>
  <si>
    <t>Boxer 2.0 L ha-1</t>
  </si>
  <si>
    <t>Stomp 1.5 L ha-1</t>
  </si>
  <si>
    <t>Decis Mega 0.15 L ha-1</t>
  </si>
  <si>
    <t>Karate Zeon 0.15 g ha-1</t>
  </si>
  <si>
    <t>Proteus OD 0.75 L ha-1</t>
  </si>
  <si>
    <t>15.06.2017.</t>
  </si>
  <si>
    <t>Signum 1.0 kg ha-1</t>
  </si>
  <si>
    <t>5.3-5.6</t>
  </si>
  <si>
    <r>
      <t>375 d.s.m</t>
    </r>
    <r>
      <rPr>
        <vertAlign val="superscript"/>
        <sz val="9"/>
        <rFont val="Verdana"/>
        <family val="2"/>
      </rPr>
      <t>2</t>
    </r>
  </si>
  <si>
    <t>11.10.2016.</t>
  </si>
  <si>
    <t>01.04.2017.</t>
  </si>
  <si>
    <t>03.08.2017.</t>
  </si>
  <si>
    <t>05.09.2016.</t>
  </si>
  <si>
    <t xml:space="preserve">N 75, S 17.5 </t>
  </si>
  <si>
    <t>Flight Forte 1.0 L ha-1</t>
  </si>
  <si>
    <t>19.09.2017.</t>
  </si>
  <si>
    <t>Archer Turbo 0.5 L ha-1</t>
  </si>
  <si>
    <t>Moddus Start 0.3 L ha-1</t>
  </si>
  <si>
    <t>ZOOM 2.0 L ha-1</t>
  </si>
  <si>
    <t>N 40, S 10.5</t>
  </si>
  <si>
    <r>
      <t>250 d.s. m</t>
    </r>
    <r>
      <rPr>
        <vertAlign val="superscript"/>
        <sz val="9"/>
        <rFont val="Verdana"/>
        <family val="2"/>
      </rPr>
      <t>2</t>
    </r>
  </si>
  <si>
    <t>Moddus start 0.5 L ha-1</t>
  </si>
  <si>
    <t>13.09.2016.</t>
  </si>
  <si>
    <t>N 85 (AN)</t>
  </si>
  <si>
    <t>N 73</t>
  </si>
  <si>
    <t xml:space="preserve">N 73 </t>
  </si>
  <si>
    <t>10.08.2017.</t>
  </si>
  <si>
    <t>24-60-90+ S 6</t>
  </si>
  <si>
    <t>Tilmor 1.0 L ha-1</t>
  </si>
  <si>
    <t>Propulse 1.0 L ha-1</t>
  </si>
  <si>
    <t>29.05.2017.</t>
  </si>
  <si>
    <t>22.08.2016.</t>
  </si>
  <si>
    <r>
      <t>Reglon Super 2.0 L ha</t>
    </r>
    <r>
      <rPr>
        <vertAlign val="superscript"/>
        <sz val="9"/>
        <rFont val="Verdana"/>
        <family val="2"/>
      </rPr>
      <t>-1</t>
    </r>
  </si>
  <si>
    <t>Velēnu podzolētā, mS</t>
  </si>
  <si>
    <t>Vp, mS</t>
  </si>
  <si>
    <t>03.10.2016.</t>
  </si>
  <si>
    <t>Velēnu podzolēta, mS</t>
  </si>
  <si>
    <t>03.05.2017.</t>
  </si>
  <si>
    <r>
      <t>600 d.s. m</t>
    </r>
    <r>
      <rPr>
        <vertAlign val="superscript"/>
        <sz val="9"/>
        <rFont val="Verdana"/>
        <family val="2"/>
      </rPr>
      <t>2</t>
    </r>
  </si>
  <si>
    <t>08.09.2017.</t>
  </si>
  <si>
    <t>24-57-87</t>
  </si>
  <si>
    <t>N 60 (AN)</t>
  </si>
  <si>
    <t>30.06.2017.</t>
  </si>
  <si>
    <t>2.4D Nufarm 1.28 L ha-1</t>
  </si>
  <si>
    <t>Grodyl 0.03 kg ha-1</t>
  </si>
  <si>
    <t>Allegro Super 0.75 L ha-1</t>
  </si>
  <si>
    <t>07.04.2017.</t>
  </si>
  <si>
    <t>Augsnes kaļķošana</t>
  </si>
  <si>
    <t>velēnu glejotā, mS</t>
  </si>
  <si>
    <t>04.05.2017.</t>
  </si>
  <si>
    <t>17.09.2017.</t>
  </si>
  <si>
    <t>N 66</t>
  </si>
  <si>
    <t>07.06.2017.</t>
  </si>
  <si>
    <t>19.06.2017.</t>
  </si>
  <si>
    <t>N 42, S48 (AS)</t>
  </si>
  <si>
    <t>Fenix  3 L ha-1</t>
  </si>
  <si>
    <t>Basagran 480 3.0 l ha-1</t>
  </si>
  <si>
    <t>N 50</t>
  </si>
  <si>
    <t>N 33</t>
  </si>
  <si>
    <t>Saimniecisko īpašību novērtējums šķiedras kaņepēm 2017.gadā.</t>
  </si>
  <si>
    <t>melnā papuve</t>
  </si>
  <si>
    <t xml:space="preserve">N 85 </t>
  </si>
  <si>
    <t>20.09.2016.</t>
  </si>
  <si>
    <t>22.09.2017.</t>
  </si>
  <si>
    <t>ganību airene</t>
  </si>
  <si>
    <t>18.05.</t>
  </si>
  <si>
    <t>25.09.</t>
  </si>
  <si>
    <t>66-66-144</t>
  </si>
  <si>
    <t>Lietots 11:11:24</t>
  </si>
  <si>
    <t>600 kg ha-1</t>
  </si>
  <si>
    <t>Titus 0.05 kg ha-1</t>
  </si>
  <si>
    <t>Contact 0.1 L /100 l</t>
  </si>
  <si>
    <t>22.07.2017.</t>
  </si>
  <si>
    <t>07.07.2017.</t>
  </si>
  <si>
    <t>07.09.2017.</t>
  </si>
  <si>
    <t>04.09.2017.</t>
  </si>
  <si>
    <t>24.,25.09.</t>
  </si>
  <si>
    <t>08.08.2017.</t>
  </si>
  <si>
    <t>Infinito 1.6 l ha-1</t>
  </si>
  <si>
    <t>Saimniecisko īpašību novērtējšanas rezultāti agrīniem kartupeļiem 2017.gadā.</t>
  </si>
  <si>
    <t>VCU trial results for early potatoes in 2017</t>
  </si>
  <si>
    <t>Solist</t>
  </si>
  <si>
    <t>01.09.</t>
  </si>
  <si>
    <t>02.09.</t>
  </si>
  <si>
    <t>09.10.</t>
  </si>
  <si>
    <t>24.05.</t>
  </si>
  <si>
    <t>20.05.2017</t>
  </si>
  <si>
    <t>NPK 12-11-18 500 kg ha-1</t>
  </si>
  <si>
    <t>24.05.2017.</t>
  </si>
  <si>
    <t>NPK 11-11-24 600 kg ha-1</t>
  </si>
  <si>
    <t>Mistral 0.4 kg ha-1</t>
  </si>
  <si>
    <t>06.07.2017.</t>
  </si>
  <si>
    <t>Pantera 1.5 L ha-1</t>
  </si>
  <si>
    <t>25.07.2017.</t>
  </si>
  <si>
    <t>Shirlan 0.4 L ha-1</t>
  </si>
  <si>
    <t>Infinito 1.40 L ha-1</t>
  </si>
  <si>
    <t>13.09.2017.</t>
  </si>
  <si>
    <t>Ziemas rudzi</t>
  </si>
  <si>
    <r>
      <t>AN 200 kg ha</t>
    </r>
    <r>
      <rPr>
        <vertAlign val="superscript"/>
        <sz val="9"/>
        <rFont val="Verdana"/>
        <family val="2"/>
      </rPr>
      <t>-1</t>
    </r>
  </si>
  <si>
    <t>Jelly</t>
  </si>
  <si>
    <t>Saimniecisko īpašību novērtējums vidēji vēlīniem kartupeļiem 2017.gadā.</t>
  </si>
  <si>
    <t>VCU trial results for midlle late potatoes in 2017</t>
  </si>
  <si>
    <r>
      <t xml:space="preserve">Vidēji vēlīnās šķirnes </t>
    </r>
    <r>
      <rPr>
        <sz val="10"/>
        <color indexed="8"/>
        <rFont val="Verdana"/>
        <family val="2"/>
      </rPr>
      <t xml:space="preserve">     </t>
    </r>
  </si>
  <si>
    <t>Izmēģinājums 2017</t>
  </si>
  <si>
    <t>Cycocel 1.5 L ha-11</t>
  </si>
  <si>
    <t>Flight Forte 2.5 L ha-1</t>
  </si>
  <si>
    <t>Biathlon 4 D 60 g ha-1</t>
  </si>
  <si>
    <t>Pv1, SM</t>
  </si>
  <si>
    <t>AREI Stendes pētniecības centrs (Institute of Agricultural resources and Ecomomics, Stende Research Center)</t>
  </si>
  <si>
    <t>AREI Priekuļu pētniecības centrs (Institute of Agricultural resources and Ecomomics, Priekuli Research Center)</t>
  </si>
  <si>
    <t>LLU MPS "Pēterlauki" (LUA Research and Study Farm “Pēterlauki”, district of Jelgava)</t>
  </si>
  <si>
    <t>Vidēji (Average)</t>
  </si>
  <si>
    <t>AREI Stendes pētniecības centrs  (Institute of Agricultural resources and Ecomomics, Stende Research Center)</t>
  </si>
  <si>
    <t>LLU Zemkopības institūts Skrīveri (LUA  “Institute of Agriculture Reseach”, district of Aizkraukle)</t>
  </si>
  <si>
    <t>Saimniecisko īpašību novērtēšanas rezultāti vasaras iesala miežiem 2017.gadā</t>
  </si>
  <si>
    <t>VCU trial results for spring malting barley in 2017</t>
  </si>
  <si>
    <t>Graudu frakcija % virs 2.5 mm         Grain fraction in % above 2.5 mm</t>
  </si>
  <si>
    <t>Ekstraktivitāte Extraction</t>
  </si>
  <si>
    <t>Saimniecisko īpašību novērtēšanas rezultāti vasaras rapša hibrīdiem 2017.gadā</t>
  </si>
  <si>
    <t>Maturity date</t>
  </si>
  <si>
    <t>Harvest date</t>
  </si>
  <si>
    <t>Ziemcietības novērtējums Winterhardness rating Pavasarī izdzīvojušo augu skaits % salīdzinājumā ar rudens augu skaitu Number of surviving plants in spring compared to the number of autumn plants</t>
  </si>
  <si>
    <t>Harvesting date</t>
  </si>
  <si>
    <t>VCU trial results for fiber hemp in 2017</t>
  </si>
  <si>
    <t>Vidēji standartiem</t>
  </si>
  <si>
    <t>Vidēji standartam</t>
  </si>
  <si>
    <t>Aspekt (DSV 11-13)</t>
  </si>
  <si>
    <t>CRISTIANO KWS</t>
  </si>
  <si>
    <t>UMBERTO KWS</t>
  </si>
  <si>
    <t>Didzis (ST-12924)</t>
  </si>
  <si>
    <t>Saimniecisko īpašību novērtēšanas rezultāti vasaras miežiem 2017.gadā</t>
  </si>
  <si>
    <t>Jecando KWS (SRH6130509)</t>
  </si>
  <si>
    <t>Jacardo KWS (SRH6120120)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</si>
</sst>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L_s_-;\-* #,##0.00\ _L_s_-;_-* &quot;-&quot;??\ _L_s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indexed="8"/>
      <name val="Verdana"/>
      <family val="2"/>
    </font>
    <font>
      <i/>
      <sz val="12"/>
      <color indexed="8"/>
      <name val="Verdana"/>
      <family val="2"/>
    </font>
    <font>
      <vertAlign val="superscript"/>
      <sz val="10"/>
      <color indexed="8"/>
      <name val="Verdana"/>
      <family val="2"/>
    </font>
    <font>
      <b/>
      <i/>
      <sz val="12"/>
      <color indexed="8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vertAlign val="subscript"/>
      <sz val="9"/>
      <color indexed="8"/>
      <name val="Verdana"/>
      <family val="2"/>
    </font>
    <font>
      <sz val="9"/>
      <color indexed="8"/>
      <name val="Verdana"/>
      <family val="2"/>
    </font>
    <font>
      <vertAlign val="superscript"/>
      <sz val="9"/>
      <color indexed="8"/>
      <name val="Verdana"/>
      <family val="2"/>
    </font>
    <font>
      <sz val="11"/>
      <name val="Calibri"/>
      <family val="2"/>
      <scheme val="minor"/>
    </font>
    <font>
      <b/>
      <i/>
      <sz val="10"/>
      <color theme="1"/>
      <name val="Verdana"/>
      <family val="2"/>
    </font>
    <font>
      <vertAlign val="superscript"/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vertAlign val="superscript"/>
      <sz val="11"/>
      <color indexed="8"/>
      <name val="Calibri"/>
      <family val="2"/>
      <scheme val="minor"/>
    </font>
    <font>
      <i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Verdana"/>
      <family val="2"/>
    </font>
    <font>
      <vertAlign val="subscript"/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11"/>
      <color rgb="FFFF0000"/>
      <name val="Verdana"/>
      <family val="2"/>
    </font>
    <font>
      <vertAlign val="superscript"/>
      <sz val="9"/>
      <name val="Verdana"/>
      <family val="2"/>
    </font>
    <font>
      <sz val="11"/>
      <name val="Verdana"/>
      <family val="2"/>
    </font>
    <font>
      <sz val="9"/>
      <color theme="1"/>
      <name val="Verdana"/>
      <family val="2"/>
      <charset val="186"/>
    </font>
    <font>
      <sz val="9"/>
      <name val="Verdana"/>
      <family val="2"/>
      <charset val="186"/>
    </font>
    <font>
      <b/>
      <sz val="11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7" fillId="0" borderId="0"/>
    <xf numFmtId="165" fontId="7" fillId="0" borderId="0" applyFont="0" applyFill="0" applyBorder="0" applyAlignment="0" applyProtection="0"/>
    <xf numFmtId="0" fontId="7" fillId="0" borderId="0"/>
  </cellStyleXfs>
  <cellXfs count="466">
    <xf numFmtId="0" fontId="0" fillId="0" borderId="0" xfId="0"/>
    <xf numFmtId="164" fontId="10" fillId="0" borderId="1" xfId="7" applyNumberFormat="1" applyFont="1" applyFill="1" applyBorder="1" applyAlignment="1">
      <alignment horizontal="center" vertical="center" wrapText="1"/>
    </xf>
    <xf numFmtId="1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2" fillId="0" borderId="0" xfId="7" applyFont="1"/>
    <xf numFmtId="0" fontId="9" fillId="0" borderId="0" xfId="7" applyFont="1"/>
    <xf numFmtId="0" fontId="8" fillId="0" borderId="0" xfId="7" applyFont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 wrapText="1"/>
    </xf>
    <xf numFmtId="164" fontId="10" fillId="0" borderId="1" xfId="7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64" fontId="10" fillId="0" borderId="1" xfId="7" applyNumberFormat="1" applyFont="1" applyBorder="1" applyAlignment="1">
      <alignment horizontal="center" vertical="center" wrapText="1"/>
    </xf>
    <xf numFmtId="1" fontId="11" fillId="0" borderId="1" xfId="7" applyNumberFormat="1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 wrapText="1"/>
    </xf>
    <xf numFmtId="1" fontId="11" fillId="0" borderId="1" xfId="7" applyNumberFormat="1" applyFont="1" applyFill="1" applyBorder="1" applyAlignment="1">
      <alignment horizontal="center" vertical="center" wrapText="1"/>
    </xf>
    <xf numFmtId="0" fontId="9" fillId="0" borderId="0" xfId="7" applyFont="1"/>
    <xf numFmtId="0" fontId="12" fillId="0" borderId="0" xfId="7" applyFont="1"/>
    <xf numFmtId="0" fontId="8" fillId="0" borderId="0" xfId="7" applyFont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64" fontId="10" fillId="0" borderId="1" xfId="7" applyNumberFormat="1" applyFont="1" applyBorder="1" applyAlignment="1">
      <alignment horizontal="center" vertical="center" wrapText="1"/>
    </xf>
    <xf numFmtId="0" fontId="8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3" fillId="0" borderId="1" xfId="150" applyFont="1" applyFill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/>
    <xf numFmtId="16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8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8" fillId="0" borderId="0" xfId="7" applyFont="1"/>
    <xf numFmtId="0" fontId="9" fillId="0" borderId="0" xfId="7" applyFont="1"/>
    <xf numFmtId="0" fontId="12" fillId="0" borderId="0" xfId="7" applyFont="1"/>
    <xf numFmtId="0" fontId="8" fillId="0" borderId="0" xfId="7" applyFont="1"/>
    <xf numFmtId="0" fontId="8" fillId="0" borderId="0" xfId="7" applyFont="1"/>
    <xf numFmtId="0" fontId="9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2" fillId="0" borderId="0" xfId="7" applyFont="1"/>
    <xf numFmtId="0" fontId="10" fillId="0" borderId="3" xfId="7" applyFont="1" applyBorder="1" applyAlignment="1">
      <alignment horizontal="center" vertical="center" wrapText="1"/>
    </xf>
    <xf numFmtId="0" fontId="10" fillId="0" borderId="0" xfId="0" applyFont="1"/>
    <xf numFmtId="1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2" fillId="0" borderId="0" xfId="7" applyFont="1"/>
    <xf numFmtId="0" fontId="8" fillId="0" borderId="0" xfId="7" applyFont="1"/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2" fillId="0" borderId="0" xfId="7" applyFont="1"/>
    <xf numFmtId="0" fontId="8" fillId="0" borderId="0" xfId="7" applyFont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2" fillId="0" borderId="0" xfId="7" applyFont="1"/>
    <xf numFmtId="0" fontId="11" fillId="0" borderId="0" xfId="7" applyFont="1" applyAlignment="1">
      <alignment vertical="center"/>
    </xf>
    <xf numFmtId="0" fontId="8" fillId="0" borderId="0" xfId="7" applyFont="1"/>
    <xf numFmtId="0" fontId="10" fillId="0" borderId="0" xfId="7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 wrapText="1"/>
    </xf>
    <xf numFmtId="0" fontId="12" fillId="0" borderId="0" xfId="7" applyFont="1"/>
    <xf numFmtId="0" fontId="10" fillId="0" borderId="2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1" fontId="13" fillId="0" borderId="1" xfId="7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1" xfId="0" applyBorder="1"/>
    <xf numFmtId="0" fontId="2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1" fillId="0" borderId="5" xfId="0" applyFont="1" applyBorder="1"/>
    <xf numFmtId="0" fontId="21" fillId="0" borderId="1" xfId="0" applyFont="1" applyBorder="1"/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9" fillId="0" borderId="1" xfId="0" applyFont="1" applyBorder="1"/>
    <xf numFmtId="0" fontId="21" fillId="0" borderId="3" xfId="0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/>
    <xf numFmtId="0" fontId="21" fillId="0" borderId="13" xfId="0" applyFont="1" applyBorder="1"/>
    <xf numFmtId="0" fontId="21" fillId="0" borderId="3" xfId="0" applyFont="1" applyBorder="1" applyAlignment="1">
      <alignment horizontal="center"/>
    </xf>
    <xf numFmtId="0" fontId="21" fillId="0" borderId="0" xfId="0" applyFont="1" applyBorder="1"/>
    <xf numFmtId="0" fontId="21" fillId="0" borderId="4" xfId="0" applyFont="1" applyBorder="1"/>
    <xf numFmtId="0" fontId="21" fillId="0" borderId="13" xfId="0" applyFont="1" applyBorder="1" applyAlignment="1"/>
    <xf numFmtId="0" fontId="21" fillId="0" borderId="0" xfId="0" applyFont="1" applyBorder="1" applyAlignment="1"/>
    <xf numFmtId="0" fontId="21" fillId="0" borderId="4" xfId="0" applyFont="1" applyBorder="1" applyAlignment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0" fillId="0" borderId="0" xfId="0" applyNumberFormat="1"/>
    <xf numFmtId="2" fontId="25" fillId="3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Fill="1" applyBorder="1"/>
    <xf numFmtId="164" fontId="18" fillId="0" borderId="1" xfId="0" applyNumberFormat="1" applyFont="1" applyFill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/>
    <xf numFmtId="0" fontId="9" fillId="0" borderId="0" xfId="0" applyFont="1" applyBorder="1"/>
    <xf numFmtId="0" fontId="9" fillId="0" borderId="13" xfId="0" applyFont="1" applyBorder="1" applyAlignment="1"/>
    <xf numFmtId="0" fontId="9" fillId="0" borderId="0" xfId="0" applyFont="1" applyBorder="1" applyAlignment="1"/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8" fillId="0" borderId="0" xfId="0" applyFont="1"/>
    <xf numFmtId="0" fontId="29" fillId="0" borderId="0" xfId="7" applyFont="1"/>
    <xf numFmtId="0" fontId="30" fillId="0" borderId="0" xfId="0" applyFont="1" applyAlignment="1">
      <alignment vertical="center"/>
    </xf>
    <xf numFmtId="0" fontId="33" fillId="0" borderId="2" xfId="0" applyFont="1" applyBorder="1" applyAlignment="1">
      <alignment horizontal="center" vertical="center" wrapText="1"/>
    </xf>
    <xf numFmtId="0" fontId="36" fillId="0" borderId="0" xfId="0" applyFont="1"/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/>
    </xf>
    <xf numFmtId="164" fontId="28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2" fontId="28" fillId="3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0" fontId="39" fillId="0" borderId="1" xfId="0" applyFont="1" applyBorder="1"/>
    <xf numFmtId="0" fontId="39" fillId="0" borderId="4" xfId="0" applyFont="1" applyBorder="1"/>
    <xf numFmtId="0" fontId="39" fillId="0" borderId="0" xfId="0" applyFont="1" applyBorder="1" applyAlignment="1">
      <alignment horizontal="center"/>
    </xf>
    <xf numFmtId="0" fontId="39" fillId="0" borderId="2" xfId="0" applyFont="1" applyBorder="1"/>
    <xf numFmtId="0" fontId="39" fillId="0" borderId="0" xfId="0" applyFont="1" applyBorder="1" applyAlignment="1"/>
    <xf numFmtId="0" fontId="39" fillId="0" borderId="5" xfId="0" applyFont="1" applyBorder="1"/>
    <xf numFmtId="0" fontId="39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39" fillId="0" borderId="13" xfId="0" applyFont="1" applyBorder="1"/>
    <xf numFmtId="0" fontId="39" fillId="0" borderId="3" xfId="0" applyFont="1" applyBorder="1"/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/>
    <xf numFmtId="0" fontId="39" fillId="0" borderId="13" xfId="0" applyFont="1" applyBorder="1" applyAlignment="1"/>
    <xf numFmtId="0" fontId="39" fillId="0" borderId="0" xfId="0" applyFont="1" applyBorder="1"/>
    <xf numFmtId="0" fontId="40" fillId="0" borderId="1" xfId="0" applyFont="1" applyBorder="1"/>
    <xf numFmtId="0" fontId="21" fillId="0" borderId="7" xfId="0" applyFont="1" applyBorder="1" applyAlignment="1">
      <alignment horizont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164" fontId="42" fillId="0" borderId="1" xfId="0" applyNumberFormat="1" applyFont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0" fillId="0" borderId="18" xfId="0" applyBorder="1"/>
    <xf numFmtId="164" fontId="10" fillId="0" borderId="18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21" fillId="0" borderId="1" xfId="0" applyFont="1" applyBorder="1" applyAlignment="1">
      <alignment horizontal="center"/>
    </xf>
    <xf numFmtId="0" fontId="45" fillId="0" borderId="1" xfId="0" applyFont="1" applyBorder="1"/>
    <xf numFmtId="0" fontId="44" fillId="0" borderId="1" xfId="0" applyFont="1" applyBorder="1"/>
    <xf numFmtId="0" fontId="44" fillId="0" borderId="1" xfId="0" applyFont="1" applyBorder="1" applyAlignment="1"/>
    <xf numFmtId="0" fontId="44" fillId="0" borderId="7" xfId="0" applyFont="1" applyBorder="1" applyAlignment="1">
      <alignment horizontal="center"/>
    </xf>
    <xf numFmtId="0" fontId="46" fillId="0" borderId="1" xfId="0" applyFont="1" applyBorder="1"/>
    <xf numFmtId="0" fontId="44" fillId="0" borderId="3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3" fillId="0" borderId="1" xfId="0" applyFont="1" applyBorder="1"/>
    <xf numFmtId="0" fontId="36" fillId="0" borderId="1" xfId="0" applyFont="1" applyBorder="1"/>
    <xf numFmtId="0" fontId="21" fillId="2" borderId="1" xfId="0" applyFont="1" applyFill="1" applyBorder="1"/>
    <xf numFmtId="0" fontId="49" fillId="0" borderId="1" xfId="0" applyFont="1" applyBorder="1"/>
    <xf numFmtId="0" fontId="49" fillId="0" borderId="0" xfId="0" applyFont="1"/>
    <xf numFmtId="0" fontId="43" fillId="0" borderId="1" xfId="0" applyFont="1" applyBorder="1" applyAlignment="1"/>
    <xf numFmtId="0" fontId="48" fillId="0" borderId="1" xfId="0" applyFont="1" applyBorder="1"/>
    <xf numFmtId="0" fontId="43" fillId="0" borderId="7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25" fillId="0" borderId="0" xfId="0" applyFont="1"/>
    <xf numFmtId="0" fontId="44" fillId="0" borderId="1" xfId="0" applyFont="1" applyFill="1" applyBorder="1"/>
    <xf numFmtId="0" fontId="43" fillId="0" borderId="4" xfId="0" applyFont="1" applyFill="1" applyBorder="1"/>
    <xf numFmtId="0" fontId="44" fillId="0" borderId="4" xfId="0" applyFont="1" applyBorder="1"/>
    <xf numFmtId="0" fontId="9" fillId="0" borderId="18" xfId="0" applyFont="1" applyBorder="1"/>
    <xf numFmtId="0" fontId="44" fillId="0" borderId="18" xfId="0" applyFont="1" applyBorder="1"/>
    <xf numFmtId="0" fontId="25" fillId="0" borderId="1" xfId="0" applyFont="1" applyBorder="1"/>
    <xf numFmtId="0" fontId="43" fillId="0" borderId="1" xfId="0" applyFont="1" applyFill="1" applyBorder="1"/>
    <xf numFmtId="0" fontId="50" fillId="0" borderId="1" xfId="0" applyFont="1" applyBorder="1"/>
    <xf numFmtId="0" fontId="43" fillId="2" borderId="6" xfId="0" applyFont="1" applyFill="1" applyBorder="1" applyAlignment="1">
      <alignment horizontal="center"/>
    </xf>
    <xf numFmtId="0" fontId="43" fillId="2" borderId="1" xfId="0" applyFont="1" applyFill="1" applyBorder="1"/>
    <xf numFmtId="0" fontId="43" fillId="2" borderId="1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14" fontId="21" fillId="0" borderId="1" xfId="0" applyNumberFormat="1" applyFont="1" applyBorder="1" applyAlignment="1">
      <alignment horizontal="left"/>
    </xf>
    <xf numFmtId="0" fontId="10" fillId="0" borderId="1" xfId="7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3" borderId="1" xfId="0" applyFont="1" applyFill="1" applyBorder="1"/>
    <xf numFmtId="164" fontId="37" fillId="3" borderId="1" xfId="0" applyNumberFormat="1" applyFont="1" applyFill="1" applyBorder="1" applyAlignment="1">
      <alignment horizontal="center"/>
    </xf>
    <xf numFmtId="164" fontId="37" fillId="0" borderId="1" xfId="0" applyNumberFormat="1" applyFont="1" applyFill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43" fillId="0" borderId="2" xfId="0" applyFont="1" applyBorder="1"/>
    <xf numFmtId="2" fontId="0" fillId="0" borderId="0" xfId="0" applyNumberFormat="1"/>
    <xf numFmtId="164" fontId="0" fillId="0" borderId="1" xfId="0" applyNumberFormat="1" applyFill="1" applyBorder="1" applyAlignment="1">
      <alignment horizontal="center"/>
    </xf>
    <xf numFmtId="164" fontId="52" fillId="0" borderId="0" xfId="0" applyNumberFormat="1" applyFont="1"/>
    <xf numFmtId="0" fontId="10" fillId="3" borderId="1" xfId="7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vertical="center" wrapText="1"/>
    </xf>
    <xf numFmtId="2" fontId="10" fillId="3" borderId="1" xfId="7" applyNumberFormat="1" applyFont="1" applyFill="1" applyBorder="1" applyAlignment="1">
      <alignment horizontal="center" vertical="center" wrapText="1"/>
    </xf>
    <xf numFmtId="1" fontId="10" fillId="3" borderId="1" xfId="7" applyNumberFormat="1" applyFont="1" applyFill="1" applyBorder="1" applyAlignment="1">
      <alignment horizontal="center" vertical="center" wrapText="1"/>
    </xf>
    <xf numFmtId="164" fontId="10" fillId="3" borderId="1" xfId="7" applyNumberFormat="1" applyFont="1" applyFill="1" applyBorder="1" applyAlignment="1">
      <alignment horizontal="center" vertical="center" wrapText="1"/>
    </xf>
    <xf numFmtId="1" fontId="11" fillId="3" borderId="1" xfId="7" applyNumberFormat="1" applyFont="1" applyFill="1" applyBorder="1" applyAlignment="1">
      <alignment horizontal="center" vertical="center" wrapText="1"/>
    </xf>
    <xf numFmtId="1" fontId="13" fillId="3" borderId="1" xfId="7" applyNumberFormat="1" applyFont="1" applyFill="1" applyBorder="1" applyAlignment="1">
      <alignment horizontal="center" vertical="center" wrapText="1"/>
    </xf>
    <xf numFmtId="0" fontId="13" fillId="3" borderId="1" xfId="15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1" fontId="13" fillId="3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vertical="center"/>
    </xf>
    <xf numFmtId="164" fontId="4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0" fillId="4" borderId="1" xfId="0" applyFont="1" applyFill="1" applyBorder="1"/>
    <xf numFmtId="2" fontId="1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5" borderId="1" xfId="0" applyFont="1" applyFill="1" applyBorder="1"/>
    <xf numFmtId="0" fontId="13" fillId="5" borderId="1" xfId="150" applyFont="1" applyFill="1" applyBorder="1"/>
    <xf numFmtId="2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8" fillId="5" borderId="1" xfId="0" applyFont="1" applyFill="1" applyBorder="1"/>
    <xf numFmtId="0" fontId="0" fillId="5" borderId="1" xfId="0" applyFont="1" applyFill="1" applyBorder="1"/>
    <xf numFmtId="2" fontId="28" fillId="5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" fontId="28" fillId="5" borderId="1" xfId="0" applyNumberFormat="1" applyFont="1" applyFill="1" applyBorder="1" applyAlignment="1">
      <alignment horizontal="center"/>
    </xf>
    <xf numFmtId="164" fontId="28" fillId="5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" fontId="38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50" fillId="2" borderId="5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50" fillId="0" borderId="5" xfId="0" applyNumberFormat="1" applyFont="1" applyBorder="1" applyAlignment="1">
      <alignment horizontal="center"/>
    </xf>
    <xf numFmtId="164" fontId="50" fillId="0" borderId="6" xfId="0" applyNumberFormat="1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43" fillId="2" borderId="5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64" fontId="43" fillId="2" borderId="6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164" fontId="43" fillId="0" borderId="5" xfId="0" applyNumberFormat="1" applyFont="1" applyBorder="1" applyAlignment="1">
      <alignment horizontal="center"/>
    </xf>
    <xf numFmtId="164" fontId="43" fillId="0" borderId="6" xfId="0" applyNumberFormat="1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0" fontId="10" fillId="0" borderId="5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5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2" borderId="7" xfId="0" applyFont="1" applyFill="1" applyBorder="1" applyAlignment="1">
      <alignment horizontal="center"/>
    </xf>
    <xf numFmtId="0" fontId="10" fillId="0" borderId="7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39" fillId="0" borderId="6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/>
    </xf>
  </cellXfs>
  <cellStyles count="154">
    <cellStyle name="Comma 2" xfId="2" xr:uid="{00000000-0005-0000-0000-000000000000}"/>
    <cellStyle name="Comma 3" xfId="3" xr:uid="{00000000-0005-0000-0000-000001000000}"/>
    <cellStyle name="Comma 3 2" xfId="4" xr:uid="{00000000-0005-0000-0000-000002000000}"/>
    <cellStyle name="Comma 3 3" xfId="5" xr:uid="{00000000-0005-0000-0000-000003000000}"/>
    <cellStyle name="Comma 3 4" xfId="149" xr:uid="{00000000-0005-0000-0000-000004000000}"/>
    <cellStyle name="Comma 4" xfId="6" xr:uid="{00000000-0005-0000-0000-000005000000}"/>
    <cellStyle name="Comma 5" xfId="148" xr:uid="{00000000-0005-0000-0000-000006000000}"/>
    <cellStyle name="Comma 5 2" xfId="152" xr:uid="{00000000-0005-0000-0000-000007000000}"/>
    <cellStyle name="Normal 10" xfId="7" xr:uid="{00000000-0005-0000-0000-000009000000}"/>
    <cellStyle name="Normal 10 2" xfId="8" xr:uid="{00000000-0005-0000-0000-00000A000000}"/>
    <cellStyle name="Normal 11" xfId="9" xr:uid="{00000000-0005-0000-0000-00000B000000}"/>
    <cellStyle name="Normal 12" xfId="1" xr:uid="{00000000-0005-0000-0000-00000C000000}"/>
    <cellStyle name="Normal 13" xfId="150" xr:uid="{00000000-0005-0000-0000-00000D000000}"/>
    <cellStyle name="Normal 13 2" xfId="153" xr:uid="{00000000-0005-0000-0000-00000E000000}"/>
    <cellStyle name="Normal 14" xfId="151" xr:uid="{00000000-0005-0000-0000-00000F000000}"/>
    <cellStyle name="Normal 2" xfId="10" xr:uid="{00000000-0005-0000-0000-000010000000}"/>
    <cellStyle name="Normal 2 2" xfId="11" xr:uid="{00000000-0005-0000-0000-000011000000}"/>
    <cellStyle name="Normal 2 2 2" xfId="12" xr:uid="{00000000-0005-0000-0000-000012000000}"/>
    <cellStyle name="Normal 2 2 2 2" xfId="13" xr:uid="{00000000-0005-0000-0000-000013000000}"/>
    <cellStyle name="Normal 2 2 2 2 2" xfId="14" xr:uid="{00000000-0005-0000-0000-000014000000}"/>
    <cellStyle name="Normal 2 2 2 2 2 2" xfId="15" xr:uid="{00000000-0005-0000-0000-000015000000}"/>
    <cellStyle name="Normal 2 2 2 2 2 2 2" xfId="16" xr:uid="{00000000-0005-0000-0000-000016000000}"/>
    <cellStyle name="Normal 2 2 2 2 2 2 2 2" xfId="17" xr:uid="{00000000-0005-0000-0000-000017000000}"/>
    <cellStyle name="Normal 2 2 2 2 2 2 3" xfId="18" xr:uid="{00000000-0005-0000-0000-000018000000}"/>
    <cellStyle name="Normal 2 2 2 2 2 3" xfId="19" xr:uid="{00000000-0005-0000-0000-000019000000}"/>
    <cellStyle name="Normal 2 2 2 2 2 3 2" xfId="20" xr:uid="{00000000-0005-0000-0000-00001A000000}"/>
    <cellStyle name="Normal 2 2 2 2 3" xfId="21" xr:uid="{00000000-0005-0000-0000-00001B000000}"/>
    <cellStyle name="Normal 2 2 2 2 4" xfId="22" xr:uid="{00000000-0005-0000-0000-00001C000000}"/>
    <cellStyle name="Normal 2 2 2 2 4 2" xfId="23" xr:uid="{00000000-0005-0000-0000-00001D000000}"/>
    <cellStyle name="Normal 2 2 2 2 5" xfId="24" xr:uid="{00000000-0005-0000-0000-00001E000000}"/>
    <cellStyle name="Normal 2 2 2 3" xfId="25" xr:uid="{00000000-0005-0000-0000-00001F000000}"/>
    <cellStyle name="Normal 2 2 2 3 2" xfId="26" xr:uid="{00000000-0005-0000-0000-000020000000}"/>
    <cellStyle name="Normal 2 2 2 3 2 2" xfId="27" xr:uid="{00000000-0005-0000-0000-000021000000}"/>
    <cellStyle name="Normal 2 2 2 3 2 2 2" xfId="28" xr:uid="{00000000-0005-0000-0000-000022000000}"/>
    <cellStyle name="Normal 2 2 2 3 2 3" xfId="29" xr:uid="{00000000-0005-0000-0000-000023000000}"/>
    <cellStyle name="Normal 2 2 2 3 3" xfId="30" xr:uid="{00000000-0005-0000-0000-000024000000}"/>
    <cellStyle name="Normal 2 2 2 3 3 2" xfId="31" xr:uid="{00000000-0005-0000-0000-000025000000}"/>
    <cellStyle name="Normal 2 2 2 4" xfId="32" xr:uid="{00000000-0005-0000-0000-000026000000}"/>
    <cellStyle name="Normal 2 2 2 4 2" xfId="33" xr:uid="{00000000-0005-0000-0000-000027000000}"/>
    <cellStyle name="Normal 2 2 2 5" xfId="34" xr:uid="{00000000-0005-0000-0000-000028000000}"/>
    <cellStyle name="Normal 2 2 3" xfId="35" xr:uid="{00000000-0005-0000-0000-000029000000}"/>
    <cellStyle name="Normal 2 2 4" xfId="36" xr:uid="{00000000-0005-0000-0000-00002A000000}"/>
    <cellStyle name="Normal 2 2 4 2" xfId="37" xr:uid="{00000000-0005-0000-0000-00002B000000}"/>
    <cellStyle name="Normal 2 2 4 2 2" xfId="38" xr:uid="{00000000-0005-0000-0000-00002C000000}"/>
    <cellStyle name="Normal 2 2 4 2 2 2" xfId="39" xr:uid="{00000000-0005-0000-0000-00002D000000}"/>
    <cellStyle name="Normal 2 2 4 2 3" xfId="40" xr:uid="{00000000-0005-0000-0000-00002E000000}"/>
    <cellStyle name="Normal 2 2 4 3" xfId="41" xr:uid="{00000000-0005-0000-0000-00002F000000}"/>
    <cellStyle name="Normal 2 2 4 3 2" xfId="42" xr:uid="{00000000-0005-0000-0000-000030000000}"/>
    <cellStyle name="Normal 2 2 5" xfId="43" xr:uid="{00000000-0005-0000-0000-000031000000}"/>
    <cellStyle name="Normal 2 2 6" xfId="44" xr:uid="{00000000-0005-0000-0000-000032000000}"/>
    <cellStyle name="Normal 2 2 6 2" xfId="45" xr:uid="{00000000-0005-0000-0000-000033000000}"/>
    <cellStyle name="Normal 2 2 7" xfId="46" xr:uid="{00000000-0005-0000-0000-000034000000}"/>
    <cellStyle name="Normal 2 2 8" xfId="47" xr:uid="{00000000-0005-0000-0000-000035000000}"/>
    <cellStyle name="Normal 2 3" xfId="48" xr:uid="{00000000-0005-0000-0000-000036000000}"/>
    <cellStyle name="Normal 2 3 2" xfId="49" xr:uid="{00000000-0005-0000-0000-000037000000}"/>
    <cellStyle name="Normal 2 3 2 2" xfId="50" xr:uid="{00000000-0005-0000-0000-000038000000}"/>
    <cellStyle name="Normal 2 3 2 2 2" xfId="51" xr:uid="{00000000-0005-0000-0000-000039000000}"/>
    <cellStyle name="Normal 2 3 2 2 2 2" xfId="52" xr:uid="{00000000-0005-0000-0000-00003A000000}"/>
    <cellStyle name="Normal 2 3 2 2 2 2 2" xfId="53" xr:uid="{00000000-0005-0000-0000-00003B000000}"/>
    <cellStyle name="Normal 2 3 2 2 2 3" xfId="54" xr:uid="{00000000-0005-0000-0000-00003C000000}"/>
    <cellStyle name="Normal 2 3 2 2 3" xfId="55" xr:uid="{00000000-0005-0000-0000-00003D000000}"/>
    <cellStyle name="Normal 2 3 2 2 3 2" xfId="56" xr:uid="{00000000-0005-0000-0000-00003E000000}"/>
    <cellStyle name="Normal 2 3 2 3" xfId="57" xr:uid="{00000000-0005-0000-0000-00003F000000}"/>
    <cellStyle name="Normal 2 3 2 4" xfId="58" xr:uid="{00000000-0005-0000-0000-000040000000}"/>
    <cellStyle name="Normal 2 3 2 4 2" xfId="59" xr:uid="{00000000-0005-0000-0000-000041000000}"/>
    <cellStyle name="Normal 2 3 2 5" xfId="60" xr:uid="{00000000-0005-0000-0000-000042000000}"/>
    <cellStyle name="Normal 2 3 3" xfId="61" xr:uid="{00000000-0005-0000-0000-000043000000}"/>
    <cellStyle name="Normal 2 3 3 2" xfId="62" xr:uid="{00000000-0005-0000-0000-000044000000}"/>
    <cellStyle name="Normal 2 3 3 2 2" xfId="63" xr:uid="{00000000-0005-0000-0000-000045000000}"/>
    <cellStyle name="Normal 2 3 3 2 2 2" xfId="64" xr:uid="{00000000-0005-0000-0000-000046000000}"/>
    <cellStyle name="Normal 2 3 3 2 3" xfId="65" xr:uid="{00000000-0005-0000-0000-000047000000}"/>
    <cellStyle name="Normal 2 3 3 3" xfId="66" xr:uid="{00000000-0005-0000-0000-000048000000}"/>
    <cellStyle name="Normal 2 3 3 3 2" xfId="67" xr:uid="{00000000-0005-0000-0000-000049000000}"/>
    <cellStyle name="Normal 2 3 4" xfId="68" xr:uid="{00000000-0005-0000-0000-00004A000000}"/>
    <cellStyle name="Normal 2 3 4 2" xfId="69" xr:uid="{00000000-0005-0000-0000-00004B000000}"/>
    <cellStyle name="Normal 2 3 5" xfId="70" xr:uid="{00000000-0005-0000-0000-00004C000000}"/>
    <cellStyle name="Normal 2 4" xfId="71" xr:uid="{00000000-0005-0000-0000-00004D000000}"/>
    <cellStyle name="Normal 2 4 2" xfId="72" xr:uid="{00000000-0005-0000-0000-00004E000000}"/>
    <cellStyle name="Normal 2 4 2 2" xfId="73" xr:uid="{00000000-0005-0000-0000-00004F000000}"/>
    <cellStyle name="Normal 2 4 2 2 2" xfId="74" xr:uid="{00000000-0005-0000-0000-000050000000}"/>
    <cellStyle name="Normal 2 4 2 3" xfId="75" xr:uid="{00000000-0005-0000-0000-000051000000}"/>
    <cellStyle name="Normal 2 4 3" xfId="76" xr:uid="{00000000-0005-0000-0000-000052000000}"/>
    <cellStyle name="Normal 2 4 3 2" xfId="77" xr:uid="{00000000-0005-0000-0000-000053000000}"/>
    <cellStyle name="Normal 2 5" xfId="78" xr:uid="{00000000-0005-0000-0000-000054000000}"/>
    <cellStyle name="Normal 2 6" xfId="79" xr:uid="{00000000-0005-0000-0000-000055000000}"/>
    <cellStyle name="Normal 2 6 2" xfId="80" xr:uid="{00000000-0005-0000-0000-000056000000}"/>
    <cellStyle name="Normal 2 7" xfId="81" xr:uid="{00000000-0005-0000-0000-000057000000}"/>
    <cellStyle name="Normal 2 8" xfId="82" xr:uid="{00000000-0005-0000-0000-000058000000}"/>
    <cellStyle name="Normal 3" xfId="83" xr:uid="{00000000-0005-0000-0000-000059000000}"/>
    <cellStyle name="Normal 3 2" xfId="84" xr:uid="{00000000-0005-0000-0000-00005A000000}"/>
    <cellStyle name="Normal 3 3" xfId="85" xr:uid="{00000000-0005-0000-0000-00005B000000}"/>
    <cellStyle name="Normal 3 4" xfId="86" xr:uid="{00000000-0005-0000-0000-00005C000000}"/>
    <cellStyle name="Normal 3 5" xfId="87" xr:uid="{00000000-0005-0000-0000-00005D000000}"/>
    <cellStyle name="Normal 3 6" xfId="88" xr:uid="{00000000-0005-0000-0000-00005E000000}"/>
    <cellStyle name="Normal 3 7" xfId="89" xr:uid="{00000000-0005-0000-0000-00005F000000}"/>
    <cellStyle name="Normal 3 8" xfId="90" xr:uid="{00000000-0005-0000-0000-000060000000}"/>
    <cellStyle name="Normal 4" xfId="91" xr:uid="{00000000-0005-0000-0000-000061000000}"/>
    <cellStyle name="Normal 4 2" xfId="92" xr:uid="{00000000-0005-0000-0000-000062000000}"/>
    <cellStyle name="Normal 4 3" xfId="93" xr:uid="{00000000-0005-0000-0000-000063000000}"/>
    <cellStyle name="Normal 4 4" xfId="94" xr:uid="{00000000-0005-0000-0000-000064000000}"/>
    <cellStyle name="Normal 4 5" xfId="95" xr:uid="{00000000-0005-0000-0000-000065000000}"/>
    <cellStyle name="Normal 4 6" xfId="96" xr:uid="{00000000-0005-0000-0000-000066000000}"/>
    <cellStyle name="Normal 4 7" xfId="97" xr:uid="{00000000-0005-0000-0000-000067000000}"/>
    <cellStyle name="Normal 4 8" xfId="98" xr:uid="{00000000-0005-0000-0000-000068000000}"/>
    <cellStyle name="Normal 5" xfId="99" xr:uid="{00000000-0005-0000-0000-000069000000}"/>
    <cellStyle name="Normal 5 2" xfId="100" xr:uid="{00000000-0005-0000-0000-00006A000000}"/>
    <cellStyle name="Normal 5 2 2" xfId="101" xr:uid="{00000000-0005-0000-0000-00006B000000}"/>
    <cellStyle name="Normal 5 3" xfId="102" xr:uid="{00000000-0005-0000-0000-00006C000000}"/>
    <cellStyle name="Normal 5 3 2" xfId="103" xr:uid="{00000000-0005-0000-0000-00006D000000}"/>
    <cellStyle name="Normal 5 4" xfId="104" xr:uid="{00000000-0005-0000-0000-00006E000000}"/>
    <cellStyle name="Normal 5 5" xfId="105" xr:uid="{00000000-0005-0000-0000-00006F000000}"/>
    <cellStyle name="Normal 5 6" xfId="106" xr:uid="{00000000-0005-0000-0000-000070000000}"/>
    <cellStyle name="Normal 5 7" xfId="107" xr:uid="{00000000-0005-0000-0000-000071000000}"/>
    <cellStyle name="Normal 5 8" xfId="108" xr:uid="{00000000-0005-0000-0000-000072000000}"/>
    <cellStyle name="Normal 6" xfId="109" xr:uid="{00000000-0005-0000-0000-000073000000}"/>
    <cellStyle name="Normal 6 2" xfId="110" xr:uid="{00000000-0005-0000-0000-000074000000}"/>
    <cellStyle name="Normal 6 2 2" xfId="111" xr:uid="{00000000-0005-0000-0000-000075000000}"/>
    <cellStyle name="Normal 6 2 2 2" xfId="112" xr:uid="{00000000-0005-0000-0000-000076000000}"/>
    <cellStyle name="Normal 6 2 2 2 2" xfId="113" xr:uid="{00000000-0005-0000-0000-000077000000}"/>
    <cellStyle name="Normal 6 2 2 2 2 2" xfId="114" xr:uid="{00000000-0005-0000-0000-000078000000}"/>
    <cellStyle name="Normal 6 2 2 2 3" xfId="115" xr:uid="{00000000-0005-0000-0000-000079000000}"/>
    <cellStyle name="Normal 6 2 2 3" xfId="116" xr:uid="{00000000-0005-0000-0000-00007A000000}"/>
    <cellStyle name="Normal 6 2 2 3 2" xfId="117" xr:uid="{00000000-0005-0000-0000-00007B000000}"/>
    <cellStyle name="Normal 6 2 3" xfId="118" xr:uid="{00000000-0005-0000-0000-00007C000000}"/>
    <cellStyle name="Normal 6 2 4" xfId="119" xr:uid="{00000000-0005-0000-0000-00007D000000}"/>
    <cellStyle name="Normal 6 2 4 2" xfId="120" xr:uid="{00000000-0005-0000-0000-00007E000000}"/>
    <cellStyle name="Normal 6 2 5" xfId="121" xr:uid="{00000000-0005-0000-0000-00007F000000}"/>
    <cellStyle name="Normal 6 3" xfId="122" xr:uid="{00000000-0005-0000-0000-000080000000}"/>
    <cellStyle name="Normal 6 3 2" xfId="123" xr:uid="{00000000-0005-0000-0000-000081000000}"/>
    <cellStyle name="Normal 6 3 2 2" xfId="124" xr:uid="{00000000-0005-0000-0000-000082000000}"/>
    <cellStyle name="Normal 6 3 2 2 2" xfId="125" xr:uid="{00000000-0005-0000-0000-000083000000}"/>
    <cellStyle name="Normal 6 3 2 3" xfId="126" xr:uid="{00000000-0005-0000-0000-000084000000}"/>
    <cellStyle name="Normal 6 3 3" xfId="127" xr:uid="{00000000-0005-0000-0000-000085000000}"/>
    <cellStyle name="Normal 6 3 3 2" xfId="128" xr:uid="{00000000-0005-0000-0000-000086000000}"/>
    <cellStyle name="Normal 6 4" xfId="129" xr:uid="{00000000-0005-0000-0000-000087000000}"/>
    <cellStyle name="Normal 6 4 2" xfId="130" xr:uid="{00000000-0005-0000-0000-000088000000}"/>
    <cellStyle name="Normal 6 5" xfId="131" xr:uid="{00000000-0005-0000-0000-000089000000}"/>
    <cellStyle name="Normal 6 6" xfId="132" xr:uid="{00000000-0005-0000-0000-00008A000000}"/>
    <cellStyle name="Normal 7" xfId="133" xr:uid="{00000000-0005-0000-0000-00008B000000}"/>
    <cellStyle name="Normal 7 2" xfId="134" xr:uid="{00000000-0005-0000-0000-00008C000000}"/>
    <cellStyle name="Normal 7 3" xfId="135" xr:uid="{00000000-0005-0000-0000-00008D000000}"/>
    <cellStyle name="Normal 7 4" xfId="136" xr:uid="{00000000-0005-0000-0000-00008E000000}"/>
    <cellStyle name="Normal 7 5" xfId="137" xr:uid="{00000000-0005-0000-0000-00008F000000}"/>
    <cellStyle name="Normal 8" xfId="138" xr:uid="{00000000-0005-0000-0000-000090000000}"/>
    <cellStyle name="Normal 8 2" xfId="139" xr:uid="{00000000-0005-0000-0000-000091000000}"/>
    <cellStyle name="Normal 8 2 2" xfId="140" xr:uid="{00000000-0005-0000-0000-000092000000}"/>
    <cellStyle name="Normal 8 2 2 2" xfId="141" xr:uid="{00000000-0005-0000-0000-000093000000}"/>
    <cellStyle name="Normal 8 2 3" xfId="142" xr:uid="{00000000-0005-0000-0000-000094000000}"/>
    <cellStyle name="Normal 8 3" xfId="143" xr:uid="{00000000-0005-0000-0000-000095000000}"/>
    <cellStyle name="Normal 8 3 2" xfId="144" xr:uid="{00000000-0005-0000-0000-000096000000}"/>
    <cellStyle name="Normal 9" xfId="145" xr:uid="{00000000-0005-0000-0000-000097000000}"/>
    <cellStyle name="Normal 9 2" xfId="146" xr:uid="{00000000-0005-0000-0000-000098000000}"/>
    <cellStyle name="Normal 9 3" xfId="147" xr:uid="{00000000-0005-0000-0000-000099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a\Dropbox\SIN\Razas%20dati%202017\INFRATEC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.09.2017"/>
      <sheetName val="07.10.2017"/>
      <sheetName val="11.10.2017"/>
      <sheetName val="19.09.2017"/>
      <sheetName val="12.09.2017"/>
      <sheetName val="29.09.2017"/>
      <sheetName val="Trit."/>
      <sheetName val="V.kv."/>
      <sheetName val="V.mieži"/>
      <sheetName val="Auzas"/>
      <sheetName val="18.10.2017"/>
      <sheetName val="Zirņi"/>
      <sheetName val="04.10.2017"/>
      <sheetName val="rapsis z."/>
      <sheetName val="V.rapsis"/>
      <sheetName val="Z.Kviesi"/>
      <sheetName val="Rudzi, z.mie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L2">
            <v>5.6119402985074629</v>
          </cell>
        </row>
        <row r="3">
          <cell r="L3">
            <v>4.7368421052631584</v>
          </cell>
        </row>
        <row r="4">
          <cell r="L4">
            <v>4.7058823529411766</v>
          </cell>
        </row>
        <row r="5">
          <cell r="L5">
            <v>4.4179104477611943</v>
          </cell>
        </row>
        <row r="6">
          <cell r="L6">
            <v>5.3698630136986303</v>
          </cell>
        </row>
        <row r="7">
          <cell r="L7">
            <v>4.8648648648648649</v>
          </cell>
        </row>
        <row r="8">
          <cell r="L8">
            <v>5.882352941176471</v>
          </cell>
        </row>
        <row r="9">
          <cell r="L9">
            <v>5.2571428571428571</v>
          </cell>
        </row>
        <row r="10">
          <cell r="L10">
            <v>5.7142857142857144</v>
          </cell>
        </row>
        <row r="11">
          <cell r="L11">
            <v>5.3333333333333339</v>
          </cell>
        </row>
        <row r="12">
          <cell r="L12">
            <v>4.9577464788732399</v>
          </cell>
        </row>
        <row r="13">
          <cell r="L13">
            <v>3.5862068965517242</v>
          </cell>
        </row>
        <row r="14">
          <cell r="L14">
            <v>3.3814432989690721</v>
          </cell>
        </row>
        <row r="15">
          <cell r="L15">
            <v>4.2531645569620249</v>
          </cell>
        </row>
        <row r="16">
          <cell r="L16">
            <v>3.5238095238095237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0"/>
  <sheetViews>
    <sheetView tabSelected="1" workbookViewId="0">
      <selection activeCell="I5" sqref="I5"/>
    </sheetView>
  </sheetViews>
  <sheetFormatPr defaultRowHeight="15" x14ac:dyDescent="0.25"/>
  <cols>
    <col min="2" max="2" width="26.140625" customWidth="1"/>
    <col min="3" max="3" width="12.28515625" customWidth="1"/>
    <col min="4" max="4" width="26.28515625" customWidth="1"/>
    <col min="5" max="5" width="12.140625" customWidth="1"/>
    <col min="6" max="6" width="27.85546875" customWidth="1"/>
    <col min="7" max="7" width="12" customWidth="1"/>
    <col min="8" max="8" width="27" customWidth="1"/>
    <col min="10" max="10" width="10.42578125" customWidth="1"/>
    <col min="19" max="20" width="8.85546875" style="89"/>
    <col min="21" max="21" width="12.28515625" customWidth="1"/>
  </cols>
  <sheetData>
    <row r="2" spans="1:21" x14ac:dyDescent="0.25">
      <c r="B2" s="5" t="s">
        <v>365</v>
      </c>
    </row>
    <row r="3" spans="1:21" x14ac:dyDescent="0.25">
      <c r="B3" s="6" t="s">
        <v>366</v>
      </c>
    </row>
    <row r="5" spans="1:21" ht="15.75" x14ac:dyDescent="0.25">
      <c r="A5" s="7" t="s">
        <v>0</v>
      </c>
    </row>
    <row r="7" spans="1:21" ht="76.5" x14ac:dyDescent="0.25">
      <c r="A7" s="376" t="s">
        <v>1</v>
      </c>
      <c r="B7" s="377" t="s">
        <v>2</v>
      </c>
      <c r="C7" s="376" t="s">
        <v>3</v>
      </c>
      <c r="D7" s="376"/>
      <c r="E7" s="376"/>
      <c r="F7" s="9" t="s">
        <v>4</v>
      </c>
      <c r="G7" s="9" t="s">
        <v>5</v>
      </c>
      <c r="H7" s="9" t="s">
        <v>6</v>
      </c>
      <c r="I7" s="8" t="s">
        <v>7</v>
      </c>
      <c r="J7" s="376" t="s">
        <v>8</v>
      </c>
      <c r="K7" s="376"/>
      <c r="L7" s="376" t="s">
        <v>9</v>
      </c>
      <c r="M7" s="376"/>
      <c r="N7" s="376" t="s">
        <v>10</v>
      </c>
      <c r="O7" s="376"/>
      <c r="P7" s="48" t="s">
        <v>11</v>
      </c>
      <c r="Q7" s="376" t="s">
        <v>12</v>
      </c>
      <c r="R7" s="376"/>
      <c r="S7" s="163" t="s">
        <v>255</v>
      </c>
      <c r="T7" s="163" t="s">
        <v>155</v>
      </c>
      <c r="U7" s="375" t="s">
        <v>13</v>
      </c>
    </row>
    <row r="8" spans="1:21" ht="25.5" x14ac:dyDescent="0.25">
      <c r="A8" s="376"/>
      <c r="B8" s="378"/>
      <c r="C8" s="9" t="s">
        <v>14</v>
      </c>
      <c r="D8" s="9" t="s">
        <v>15</v>
      </c>
      <c r="E8" s="9" t="s">
        <v>16</v>
      </c>
      <c r="F8" s="9" t="s">
        <v>17</v>
      </c>
      <c r="G8" s="9" t="s">
        <v>16</v>
      </c>
      <c r="H8" s="9" t="s">
        <v>18</v>
      </c>
      <c r="I8" s="9" t="s">
        <v>19</v>
      </c>
      <c r="J8" s="9" t="s">
        <v>20</v>
      </c>
      <c r="K8" s="9" t="s">
        <v>16</v>
      </c>
      <c r="L8" s="9" t="s">
        <v>21</v>
      </c>
      <c r="M8" s="10" t="s">
        <v>16</v>
      </c>
      <c r="N8" s="10" t="s">
        <v>22</v>
      </c>
      <c r="O8" s="10" t="s">
        <v>16</v>
      </c>
      <c r="P8" s="9" t="s">
        <v>23</v>
      </c>
      <c r="Q8" s="9" t="s">
        <v>21</v>
      </c>
      <c r="R8" s="9" t="s">
        <v>16</v>
      </c>
      <c r="S8" s="163" t="s">
        <v>714</v>
      </c>
      <c r="T8" s="163" t="s">
        <v>715</v>
      </c>
      <c r="U8" s="375"/>
    </row>
    <row r="10" spans="1:21" x14ac:dyDescent="0.25">
      <c r="A10" s="113" t="s">
        <v>24</v>
      </c>
      <c r="B10" s="113"/>
    </row>
    <row r="11" spans="1:21" x14ac:dyDescent="0.25">
      <c r="A11" s="289">
        <v>1</v>
      </c>
      <c r="B11" s="290" t="s">
        <v>367</v>
      </c>
      <c r="C11" s="291">
        <v>8.86</v>
      </c>
      <c r="D11" s="289">
        <v>100</v>
      </c>
      <c r="E11" s="289">
        <v>10</v>
      </c>
      <c r="F11" s="289">
        <v>9</v>
      </c>
      <c r="G11" s="289">
        <v>9</v>
      </c>
      <c r="H11" s="292">
        <v>103</v>
      </c>
      <c r="I11" s="289">
        <v>220</v>
      </c>
      <c r="J11" s="289">
        <v>780</v>
      </c>
      <c r="K11" s="289">
        <v>9</v>
      </c>
      <c r="L11" s="293">
        <v>9.6999999999999993</v>
      </c>
      <c r="M11" s="289">
        <v>3</v>
      </c>
      <c r="N11" s="293">
        <v>54.2</v>
      </c>
      <c r="O11" s="292">
        <v>9</v>
      </c>
      <c r="P11" s="289">
        <v>91</v>
      </c>
      <c r="Q11" s="293">
        <v>68.900000000000006</v>
      </c>
      <c r="R11" s="289">
        <v>9</v>
      </c>
      <c r="S11" s="289" t="s">
        <v>256</v>
      </c>
      <c r="T11" s="289" t="s">
        <v>353</v>
      </c>
      <c r="U11" s="294">
        <f>SUM(E11+F11+K11+M11+O11+R11)</f>
        <v>49</v>
      </c>
    </row>
    <row r="12" spans="1:21" x14ac:dyDescent="0.25">
      <c r="A12" s="12">
        <v>2</v>
      </c>
      <c r="B12" s="11" t="s">
        <v>25</v>
      </c>
      <c r="C12" s="13">
        <v>10.29</v>
      </c>
      <c r="D12" s="14">
        <f>(C12*D11)/C11</f>
        <v>116.13995485327314</v>
      </c>
      <c r="E12" s="12">
        <v>14</v>
      </c>
      <c r="F12" s="12">
        <v>9</v>
      </c>
      <c r="G12" s="12">
        <v>9</v>
      </c>
      <c r="H12" s="12">
        <v>96</v>
      </c>
      <c r="I12" s="12">
        <v>222</v>
      </c>
      <c r="J12" s="12">
        <v>778</v>
      </c>
      <c r="K12" s="12">
        <v>9</v>
      </c>
      <c r="L12" s="15">
        <v>8.8000000000000007</v>
      </c>
      <c r="M12" s="12">
        <v>2</v>
      </c>
      <c r="N12" s="12">
        <v>48.5</v>
      </c>
      <c r="O12" s="12">
        <v>7</v>
      </c>
      <c r="P12" s="4">
        <v>66</v>
      </c>
      <c r="Q12" s="12">
        <v>70.5</v>
      </c>
      <c r="R12" s="12">
        <v>9</v>
      </c>
      <c r="S12" s="163" t="s">
        <v>272</v>
      </c>
      <c r="T12" s="163" t="s">
        <v>353</v>
      </c>
      <c r="U12" s="25">
        <f>SUM(E12+F12+K12+M12+O12+R12)</f>
        <v>50</v>
      </c>
    </row>
    <row r="14" spans="1:21" x14ac:dyDescent="0.25">
      <c r="A14" s="101" t="s">
        <v>94</v>
      </c>
    </row>
    <row r="15" spans="1:21" x14ac:dyDescent="0.25">
      <c r="A15" s="289">
        <v>1</v>
      </c>
      <c r="B15" s="290" t="s">
        <v>367</v>
      </c>
      <c r="C15" s="291">
        <v>8.23</v>
      </c>
      <c r="D15" s="289">
        <v>100</v>
      </c>
      <c r="E15" s="289">
        <v>10</v>
      </c>
      <c r="F15" s="289">
        <v>9</v>
      </c>
      <c r="G15" s="289">
        <v>5</v>
      </c>
      <c r="H15" s="292">
        <v>110</v>
      </c>
      <c r="I15" s="289">
        <v>227</v>
      </c>
      <c r="J15" s="289">
        <v>674</v>
      </c>
      <c r="K15" s="289">
        <v>4</v>
      </c>
      <c r="L15" s="293">
        <v>13.7</v>
      </c>
      <c r="M15" s="289">
        <v>7</v>
      </c>
      <c r="N15" s="293">
        <v>48.526760563380279</v>
      </c>
      <c r="O15" s="292">
        <v>7</v>
      </c>
      <c r="P15" s="289">
        <v>62</v>
      </c>
      <c r="Q15" s="293">
        <v>63.5</v>
      </c>
      <c r="R15" s="289">
        <v>4</v>
      </c>
      <c r="S15" s="289" t="s">
        <v>266</v>
      </c>
      <c r="T15" s="289">
        <v>31.08</v>
      </c>
      <c r="U15" s="294">
        <f>SUM(E15+F15+K15+M15+O15+R15)</f>
        <v>41</v>
      </c>
    </row>
    <row r="16" spans="1:21" x14ac:dyDescent="0.25">
      <c r="A16" s="37">
        <v>2</v>
      </c>
      <c r="B16" s="36" t="s">
        <v>25</v>
      </c>
      <c r="C16" s="32">
        <v>9.74</v>
      </c>
      <c r="D16" s="24">
        <f>(C16*D15)/C15</f>
        <v>118.34750911300121</v>
      </c>
      <c r="E16" s="37">
        <v>14</v>
      </c>
      <c r="F16" s="37">
        <v>9</v>
      </c>
      <c r="G16" s="37">
        <v>7</v>
      </c>
      <c r="H16" s="37">
        <v>103</v>
      </c>
      <c r="I16" s="37">
        <v>225</v>
      </c>
      <c r="J16" s="37">
        <v>727</v>
      </c>
      <c r="K16" s="37">
        <v>7</v>
      </c>
      <c r="L16" s="33">
        <v>11.7</v>
      </c>
      <c r="M16" s="37">
        <v>5</v>
      </c>
      <c r="N16" s="33">
        <v>47.305797101449279</v>
      </c>
      <c r="O16" s="37">
        <v>7</v>
      </c>
      <c r="P16" s="37">
        <v>62</v>
      </c>
      <c r="Q16" s="37">
        <v>67.900000000000006</v>
      </c>
      <c r="R16" s="37">
        <v>8</v>
      </c>
      <c r="S16" s="163" t="s">
        <v>353</v>
      </c>
      <c r="T16" s="163" t="s">
        <v>356</v>
      </c>
      <c r="U16" s="25">
        <f>SUM(E16+F16+K16+M16+O16+R16)</f>
        <v>50</v>
      </c>
    </row>
    <row r="18" spans="1:21" x14ac:dyDescent="0.25">
      <c r="A18" s="101" t="s">
        <v>704</v>
      </c>
    </row>
    <row r="19" spans="1:21" x14ac:dyDescent="0.25">
      <c r="A19" s="289">
        <v>1</v>
      </c>
      <c r="B19" s="290" t="s">
        <v>367</v>
      </c>
      <c r="C19" s="291">
        <v>7.67</v>
      </c>
      <c r="D19" s="292">
        <v>100</v>
      </c>
      <c r="E19" s="292">
        <v>10</v>
      </c>
      <c r="F19" s="289">
        <v>9</v>
      </c>
      <c r="G19" s="289">
        <v>8</v>
      </c>
      <c r="H19" s="292">
        <v>100</v>
      </c>
      <c r="I19" s="289">
        <v>233</v>
      </c>
      <c r="J19" s="292">
        <v>721</v>
      </c>
      <c r="K19" s="292">
        <v>7</v>
      </c>
      <c r="L19" s="293">
        <v>12.6</v>
      </c>
      <c r="M19" s="292">
        <v>6</v>
      </c>
      <c r="N19" s="293">
        <v>43.9</v>
      </c>
      <c r="O19" s="292">
        <v>5</v>
      </c>
      <c r="P19" s="292">
        <v>169</v>
      </c>
      <c r="Q19" s="293">
        <v>64.8</v>
      </c>
      <c r="R19" s="291">
        <v>5</v>
      </c>
      <c r="S19" s="291" t="s">
        <v>360</v>
      </c>
      <c r="T19" s="291" t="s">
        <v>354</v>
      </c>
      <c r="U19" s="294">
        <v>2</v>
      </c>
    </row>
    <row r="20" spans="1:21" x14ac:dyDescent="0.25">
      <c r="A20" s="17">
        <v>2</v>
      </c>
      <c r="B20" s="16" t="s">
        <v>368</v>
      </c>
      <c r="C20" s="18">
        <v>9.42</v>
      </c>
      <c r="D20" s="24">
        <f>(C20*D19)/C19</f>
        <v>122.81616688396349</v>
      </c>
      <c r="E20" s="17">
        <v>14</v>
      </c>
      <c r="F20" s="17">
        <v>8</v>
      </c>
      <c r="G20" s="17">
        <v>9</v>
      </c>
      <c r="H20" s="17">
        <v>95</v>
      </c>
      <c r="I20" s="17">
        <v>229</v>
      </c>
      <c r="J20" s="17">
        <v>732</v>
      </c>
      <c r="K20" s="17">
        <v>8</v>
      </c>
      <c r="L20" s="19">
        <v>11.8</v>
      </c>
      <c r="M20" s="17">
        <v>5</v>
      </c>
      <c r="N20" s="17">
        <v>42.2</v>
      </c>
      <c r="O20" s="17">
        <v>5</v>
      </c>
      <c r="P20" s="24">
        <v>107</v>
      </c>
      <c r="Q20" s="17">
        <v>66.5</v>
      </c>
      <c r="R20" s="17">
        <v>7</v>
      </c>
      <c r="S20" s="163" t="s">
        <v>354</v>
      </c>
      <c r="T20" s="163" t="s">
        <v>354</v>
      </c>
      <c r="U20" s="20">
        <f>SUM(E20+F20+K20+M20+O20+R20)</f>
        <v>47</v>
      </c>
    </row>
    <row r="22" spans="1:21" x14ac:dyDescent="0.25">
      <c r="A22" s="113" t="s">
        <v>706</v>
      </c>
    </row>
    <row r="23" spans="1:21" x14ac:dyDescent="0.25">
      <c r="A23" s="289">
        <v>1</v>
      </c>
      <c r="B23" s="290" t="s">
        <v>367</v>
      </c>
      <c r="C23" s="291">
        <f>(C11+C15+C19)/3</f>
        <v>8.2533333333333321</v>
      </c>
      <c r="D23" s="289">
        <v>100</v>
      </c>
      <c r="E23" s="289">
        <v>10</v>
      </c>
      <c r="F23" s="292">
        <f>(F11+F15+F19)/3</f>
        <v>9</v>
      </c>
      <c r="G23" s="292">
        <f>(G11+G15+G19)/3</f>
        <v>7.333333333333333</v>
      </c>
      <c r="H23" s="292">
        <f>(H11+H15+H19)/3</f>
        <v>104.33333333333333</v>
      </c>
      <c r="I23" s="295">
        <f>(I11+I15+I19)/3</f>
        <v>226.66666666666666</v>
      </c>
      <c r="J23" s="292">
        <f>(J11+J15+J19)/3</f>
        <v>725</v>
      </c>
      <c r="K23" s="289">
        <v>7</v>
      </c>
      <c r="L23" s="293">
        <f>(L11+L15)/2</f>
        <v>11.7</v>
      </c>
      <c r="M23" s="289">
        <v>5</v>
      </c>
      <c r="N23" s="293">
        <f>(N11+N15)/2</f>
        <v>51.363380281690141</v>
      </c>
      <c r="O23" s="292">
        <v>8</v>
      </c>
      <c r="P23" s="292">
        <f>(P11+P15)/2</f>
        <v>76.5</v>
      </c>
      <c r="Q23" s="293">
        <f>(Q11+Q15)/2</f>
        <v>66.2</v>
      </c>
      <c r="R23" s="289">
        <v>7</v>
      </c>
      <c r="S23" s="289"/>
      <c r="T23" s="289"/>
      <c r="U23" s="294">
        <f>SUM(E23+F23+K23+M23+O23+R23)</f>
        <v>46</v>
      </c>
    </row>
    <row r="24" spans="1:21" x14ac:dyDescent="0.25">
      <c r="A24" s="23">
        <v>2</v>
      </c>
      <c r="B24" s="22" t="s">
        <v>25</v>
      </c>
      <c r="C24" s="21">
        <f>(C12+C16+C20)/3</f>
        <v>9.8166666666666682</v>
      </c>
      <c r="D24" s="24">
        <f>(C24*D23)/C23</f>
        <v>118.94184168012929</v>
      </c>
      <c r="E24" s="23">
        <v>14</v>
      </c>
      <c r="F24" s="2">
        <f>(F12+F16+F20)/3</f>
        <v>8.6666666666666661</v>
      </c>
      <c r="G24" s="2">
        <f t="shared" ref="G24:Q24" si="0">(G12+G16+G20)/3</f>
        <v>8.3333333333333339</v>
      </c>
      <c r="H24" s="2">
        <f t="shared" si="0"/>
        <v>98</v>
      </c>
      <c r="I24" s="111">
        <f t="shared" si="0"/>
        <v>225.33333333333334</v>
      </c>
      <c r="J24" s="2">
        <f t="shared" si="0"/>
        <v>745.66666666666663</v>
      </c>
      <c r="K24" s="23">
        <v>8</v>
      </c>
      <c r="L24" s="1">
        <f t="shared" si="0"/>
        <v>10.766666666666666</v>
      </c>
      <c r="M24" s="23">
        <v>4</v>
      </c>
      <c r="N24" s="1">
        <f t="shared" si="0"/>
        <v>46.001932367149756</v>
      </c>
      <c r="O24" s="23">
        <v>6</v>
      </c>
      <c r="P24" s="2">
        <f t="shared" si="0"/>
        <v>78.333333333333329</v>
      </c>
      <c r="Q24" s="1">
        <f t="shared" si="0"/>
        <v>68.3</v>
      </c>
      <c r="R24" s="23">
        <v>9</v>
      </c>
      <c r="S24" s="163"/>
      <c r="T24" s="163"/>
      <c r="U24" s="25">
        <f>SUM(E24+F24+K24+M24+O24+R24)</f>
        <v>49.666666666666664</v>
      </c>
    </row>
    <row r="26" spans="1:21" x14ac:dyDescent="0.25">
      <c r="B26" s="371" t="s">
        <v>147</v>
      </c>
      <c r="C26" s="371"/>
      <c r="D26" s="371"/>
      <c r="E26" s="371"/>
      <c r="F26" s="371"/>
      <c r="G26" s="371"/>
      <c r="H26" s="371"/>
    </row>
    <row r="27" spans="1:21" x14ac:dyDescent="0.25">
      <c r="B27" s="125" t="s">
        <v>301</v>
      </c>
      <c r="C27" s="367" t="s">
        <v>191</v>
      </c>
      <c r="D27" s="368"/>
      <c r="E27" s="367" t="s">
        <v>185</v>
      </c>
      <c r="F27" s="368"/>
      <c r="G27" s="361" t="s">
        <v>161</v>
      </c>
      <c r="H27" s="368"/>
    </row>
    <row r="28" spans="1:21" x14ac:dyDescent="0.25">
      <c r="B28" s="126" t="s">
        <v>149</v>
      </c>
      <c r="C28" s="372"/>
      <c r="D28" s="373"/>
      <c r="E28" s="373"/>
      <c r="F28" s="373"/>
      <c r="G28" s="373"/>
      <c r="H28" s="374"/>
    </row>
    <row r="29" spans="1:21" s="255" customFormat="1" ht="15" customHeight="1" x14ac:dyDescent="0.15">
      <c r="B29" s="254" t="s">
        <v>516</v>
      </c>
      <c r="C29" s="352" t="s">
        <v>270</v>
      </c>
      <c r="D29" s="352"/>
      <c r="E29" s="351" t="s">
        <v>541</v>
      </c>
      <c r="F29" s="351"/>
      <c r="G29" s="351" t="s">
        <v>505</v>
      </c>
      <c r="H29" s="351"/>
    </row>
    <row r="30" spans="1:21" s="255" customFormat="1" ht="15" customHeight="1" x14ac:dyDescent="0.15">
      <c r="B30" s="254" t="s">
        <v>162</v>
      </c>
      <c r="C30" s="355" t="s">
        <v>532</v>
      </c>
      <c r="D30" s="356"/>
      <c r="E30" s="353" t="s">
        <v>655</v>
      </c>
      <c r="F30" s="354"/>
      <c r="G30" s="353" t="s">
        <v>517</v>
      </c>
      <c r="H30" s="354"/>
    </row>
    <row r="31" spans="1:21" x14ac:dyDescent="0.25">
      <c r="B31" s="126" t="s">
        <v>150</v>
      </c>
      <c r="C31" s="364">
        <v>2.1</v>
      </c>
      <c r="D31" s="359"/>
      <c r="E31" s="365">
        <v>1.5</v>
      </c>
      <c r="F31" s="366"/>
      <c r="G31" s="367">
        <v>2.9</v>
      </c>
      <c r="H31" s="368"/>
    </row>
    <row r="32" spans="1:21" x14ac:dyDescent="0.25">
      <c r="B32" s="126" t="s">
        <v>151</v>
      </c>
      <c r="C32" s="369">
        <v>7</v>
      </c>
      <c r="D32" s="370"/>
      <c r="E32" s="365">
        <v>6.1</v>
      </c>
      <c r="F32" s="366"/>
      <c r="G32" s="367">
        <v>5.6</v>
      </c>
      <c r="H32" s="368"/>
    </row>
    <row r="33" spans="2:8" x14ac:dyDescent="0.25">
      <c r="B33" s="126" t="s">
        <v>152</v>
      </c>
      <c r="C33" s="364">
        <v>274</v>
      </c>
      <c r="D33" s="359"/>
      <c r="E33" s="365">
        <v>92</v>
      </c>
      <c r="F33" s="366"/>
      <c r="G33" s="367">
        <v>180</v>
      </c>
      <c r="H33" s="368"/>
    </row>
    <row r="34" spans="2:8" x14ac:dyDescent="0.25">
      <c r="B34" s="126" t="s">
        <v>153</v>
      </c>
      <c r="C34" s="364">
        <v>153</v>
      </c>
      <c r="D34" s="359"/>
      <c r="E34" s="365">
        <v>121</v>
      </c>
      <c r="F34" s="366"/>
      <c r="G34" s="367">
        <v>132</v>
      </c>
      <c r="H34" s="368"/>
    </row>
    <row r="35" spans="2:8" x14ac:dyDescent="0.25">
      <c r="B35" s="126" t="s">
        <v>192</v>
      </c>
      <c r="C35" s="360" t="s">
        <v>530</v>
      </c>
      <c r="D35" s="360"/>
      <c r="E35" s="360" t="s">
        <v>530</v>
      </c>
      <c r="F35" s="360"/>
      <c r="G35" s="361" t="s">
        <v>210</v>
      </c>
      <c r="H35" s="361"/>
    </row>
    <row r="36" spans="2:8" x14ac:dyDescent="0.25">
      <c r="B36" s="126" t="s">
        <v>154</v>
      </c>
      <c r="C36" s="352" t="s">
        <v>469</v>
      </c>
      <c r="D36" s="352"/>
      <c r="E36" s="362" t="s">
        <v>561</v>
      </c>
      <c r="F36" s="362"/>
      <c r="G36" s="357" t="s">
        <v>248</v>
      </c>
      <c r="H36" s="357"/>
    </row>
    <row r="37" spans="2:8" x14ac:dyDescent="0.25">
      <c r="B37" s="125" t="s">
        <v>194</v>
      </c>
      <c r="C37" s="358" t="s">
        <v>533</v>
      </c>
      <c r="D37" s="359"/>
      <c r="E37" s="362" t="s">
        <v>563</v>
      </c>
      <c r="F37" s="362"/>
      <c r="G37" s="357" t="s">
        <v>506</v>
      </c>
      <c r="H37" s="357"/>
    </row>
    <row r="38" spans="2:8" x14ac:dyDescent="0.25">
      <c r="B38" s="125" t="s">
        <v>195</v>
      </c>
      <c r="C38" s="358" t="s">
        <v>534</v>
      </c>
      <c r="D38" s="359"/>
      <c r="E38" s="362" t="s">
        <v>562</v>
      </c>
      <c r="F38" s="362"/>
      <c r="G38" s="357" t="s">
        <v>507</v>
      </c>
      <c r="H38" s="357"/>
    </row>
    <row r="39" spans="2:8" x14ac:dyDescent="0.25">
      <c r="B39" s="125" t="s">
        <v>155</v>
      </c>
      <c r="C39" s="358" t="s">
        <v>535</v>
      </c>
      <c r="D39" s="359"/>
      <c r="E39" s="362" t="s">
        <v>543</v>
      </c>
      <c r="F39" s="362"/>
      <c r="G39" s="357" t="s">
        <v>471</v>
      </c>
      <c r="H39" s="357"/>
    </row>
    <row r="40" spans="2:8" x14ac:dyDescent="0.25">
      <c r="B40" s="126" t="s">
        <v>156</v>
      </c>
      <c r="C40" s="363"/>
      <c r="D40" s="363"/>
      <c r="E40" s="363"/>
      <c r="F40" s="363"/>
      <c r="G40" s="363"/>
      <c r="H40" s="363"/>
    </row>
    <row r="41" spans="2:8" x14ac:dyDescent="0.25">
      <c r="B41" s="126" t="s">
        <v>157</v>
      </c>
      <c r="C41" s="256" t="s">
        <v>536</v>
      </c>
      <c r="D41" s="217" t="s">
        <v>537</v>
      </c>
      <c r="E41" s="251" t="s">
        <v>245</v>
      </c>
      <c r="F41" s="217" t="s">
        <v>211</v>
      </c>
      <c r="G41" s="270" t="s">
        <v>657</v>
      </c>
      <c r="H41" s="247" t="s">
        <v>213</v>
      </c>
    </row>
    <row r="42" spans="2:8" x14ac:dyDescent="0.25">
      <c r="B42" s="126" t="s">
        <v>189</v>
      </c>
      <c r="C42" s="251" t="s">
        <v>317</v>
      </c>
      <c r="D42" s="217" t="s">
        <v>538</v>
      </c>
      <c r="E42" s="241"/>
      <c r="F42" s="217" t="s">
        <v>656</v>
      </c>
      <c r="G42" s="126" t="s">
        <v>508</v>
      </c>
      <c r="H42" s="247" t="s">
        <v>518</v>
      </c>
    </row>
    <row r="43" spans="2:8" x14ac:dyDescent="0.25">
      <c r="B43" s="126" t="s">
        <v>189</v>
      </c>
      <c r="C43" s="251" t="s">
        <v>445</v>
      </c>
      <c r="D43" s="217" t="s">
        <v>539</v>
      </c>
      <c r="E43" s="241"/>
      <c r="F43" s="217" t="s">
        <v>619</v>
      </c>
      <c r="G43" s="126" t="s">
        <v>509</v>
      </c>
      <c r="H43" s="247" t="s">
        <v>519</v>
      </c>
    </row>
    <row r="44" spans="2:8" x14ac:dyDescent="0.25">
      <c r="B44" s="126" t="s">
        <v>189</v>
      </c>
      <c r="C44" s="241"/>
      <c r="D44" s="250"/>
      <c r="E44" s="241"/>
      <c r="F44" s="250"/>
      <c r="G44" s="126" t="s">
        <v>437</v>
      </c>
      <c r="H44" s="247" t="s">
        <v>511</v>
      </c>
    </row>
    <row r="45" spans="2:8" x14ac:dyDescent="0.25">
      <c r="B45" s="126" t="s">
        <v>158</v>
      </c>
      <c r="C45" s="357"/>
      <c r="D45" s="357"/>
      <c r="E45" s="357"/>
      <c r="F45" s="357"/>
      <c r="G45" s="357"/>
      <c r="H45" s="357"/>
    </row>
    <row r="46" spans="2:8" x14ac:dyDescent="0.25">
      <c r="B46" s="126" t="s">
        <v>159</v>
      </c>
      <c r="C46" s="267" t="s">
        <v>506</v>
      </c>
      <c r="D46" s="267" t="s">
        <v>700</v>
      </c>
      <c r="E46" s="251" t="s">
        <v>477</v>
      </c>
      <c r="F46" s="251" t="s">
        <v>567</v>
      </c>
      <c r="G46" s="126" t="s">
        <v>512</v>
      </c>
      <c r="H46" s="126" t="s">
        <v>520</v>
      </c>
    </row>
    <row r="47" spans="2:8" x14ac:dyDescent="0.25">
      <c r="B47" s="129"/>
      <c r="C47" s="267" t="s">
        <v>512</v>
      </c>
      <c r="D47" s="267" t="s">
        <v>701</v>
      </c>
      <c r="E47" s="241"/>
      <c r="F47" s="252"/>
      <c r="G47" s="126" t="s">
        <v>512</v>
      </c>
      <c r="H47" s="253" t="s">
        <v>513</v>
      </c>
    </row>
    <row r="48" spans="2:8" s="89" customFormat="1" x14ac:dyDescent="0.25">
      <c r="B48" s="129"/>
      <c r="C48" s="267"/>
      <c r="D48" s="267" t="s">
        <v>234</v>
      </c>
      <c r="E48" s="241"/>
      <c r="F48" s="252"/>
      <c r="G48" s="126"/>
      <c r="H48" s="126"/>
    </row>
    <row r="49" spans="2:8" s="89" customFormat="1" x14ac:dyDescent="0.25">
      <c r="B49" s="126" t="s">
        <v>238</v>
      </c>
      <c r="C49" s="267"/>
      <c r="D49" s="267"/>
      <c r="E49" s="241"/>
      <c r="F49" s="252"/>
      <c r="G49" s="126"/>
      <c r="H49" s="126"/>
    </row>
    <row r="50" spans="2:8" s="89" customFormat="1" x14ac:dyDescent="0.25">
      <c r="B50" s="126"/>
      <c r="C50" s="267"/>
      <c r="D50" s="267"/>
      <c r="E50" s="241"/>
      <c r="F50" s="252"/>
      <c r="G50" s="126"/>
      <c r="H50" s="126"/>
    </row>
    <row r="51" spans="2:8" s="89" customFormat="1" x14ac:dyDescent="0.25">
      <c r="B51" s="126" t="s">
        <v>237</v>
      </c>
      <c r="C51" s="267" t="s">
        <v>460</v>
      </c>
      <c r="D51" s="267" t="s">
        <v>699</v>
      </c>
      <c r="E51" s="251" t="s">
        <v>477</v>
      </c>
      <c r="F51" s="266" t="s">
        <v>212</v>
      </c>
      <c r="G51" s="126" t="s">
        <v>477</v>
      </c>
      <c r="H51" s="115" t="s">
        <v>514</v>
      </c>
    </row>
    <row r="52" spans="2:8" s="89" customFormat="1" x14ac:dyDescent="0.25">
      <c r="B52" s="126"/>
      <c r="C52" s="267"/>
      <c r="D52" s="267"/>
      <c r="E52" s="251" t="s">
        <v>556</v>
      </c>
      <c r="F52" s="251" t="s">
        <v>568</v>
      </c>
      <c r="G52" s="126"/>
      <c r="H52" s="115"/>
    </row>
    <row r="53" spans="2:8" s="89" customFormat="1" x14ac:dyDescent="0.25">
      <c r="B53" s="126"/>
      <c r="C53" s="267"/>
      <c r="D53" s="267"/>
      <c r="E53" s="241"/>
      <c r="F53" s="252"/>
      <c r="G53" s="126"/>
      <c r="H53" s="115"/>
    </row>
    <row r="54" spans="2:8" s="89" customFormat="1" x14ac:dyDescent="0.25">
      <c r="B54" s="126" t="s">
        <v>200</v>
      </c>
      <c r="C54" s="267" t="s">
        <v>456</v>
      </c>
      <c r="D54" s="267" t="s">
        <v>236</v>
      </c>
      <c r="E54" s="251" t="s">
        <v>446</v>
      </c>
      <c r="F54" s="251" t="s">
        <v>569</v>
      </c>
      <c r="G54" s="126"/>
      <c r="H54" s="126"/>
    </row>
    <row r="55" spans="2:8" s="89" customFormat="1" x14ac:dyDescent="0.25">
      <c r="B55" s="126"/>
      <c r="C55" s="267"/>
      <c r="D55" s="267"/>
      <c r="E55" s="262" t="s">
        <v>570</v>
      </c>
      <c r="F55" s="262" t="s">
        <v>549</v>
      </c>
      <c r="G55" s="126"/>
      <c r="H55" s="126"/>
    </row>
    <row r="56" spans="2:8" s="89" customFormat="1" x14ac:dyDescent="0.25">
      <c r="B56" s="126"/>
      <c r="C56" s="267"/>
      <c r="D56" s="267"/>
      <c r="E56" s="251" t="s">
        <v>485</v>
      </c>
      <c r="F56" s="251" t="s">
        <v>550</v>
      </c>
      <c r="G56" s="126"/>
      <c r="H56" s="126"/>
    </row>
    <row r="57" spans="2:8" s="89" customFormat="1" x14ac:dyDescent="0.25">
      <c r="B57" s="126"/>
      <c r="C57" s="267"/>
      <c r="D57" s="267"/>
      <c r="E57" s="251"/>
      <c r="F57" s="251"/>
      <c r="G57" s="126"/>
      <c r="H57" s="126"/>
    </row>
    <row r="58" spans="2:8" x14ac:dyDescent="0.25">
      <c r="B58" s="126" t="s">
        <v>196</v>
      </c>
      <c r="C58" s="267" t="s">
        <v>460</v>
      </c>
      <c r="D58" s="267" t="s">
        <v>239</v>
      </c>
      <c r="E58" s="251" t="s">
        <v>477</v>
      </c>
      <c r="F58" s="262" t="s">
        <v>571</v>
      </c>
      <c r="G58" s="126" t="s">
        <v>466</v>
      </c>
      <c r="H58" s="126" t="s">
        <v>253</v>
      </c>
    </row>
    <row r="59" spans="2:8" x14ac:dyDescent="0.25">
      <c r="B59" s="129"/>
      <c r="C59" s="267"/>
      <c r="D59" s="267"/>
      <c r="E59" s="251" t="s">
        <v>446</v>
      </c>
      <c r="F59" s="251" t="s">
        <v>253</v>
      </c>
      <c r="G59" s="126"/>
      <c r="H59" s="126"/>
    </row>
    <row r="60" spans="2:8" x14ac:dyDescent="0.25">
      <c r="B60" s="129"/>
      <c r="C60" s="267"/>
      <c r="D60" s="267"/>
      <c r="E60" s="251" t="s">
        <v>556</v>
      </c>
      <c r="F60" s="251" t="s">
        <v>566</v>
      </c>
      <c r="G60" s="126"/>
      <c r="H60" s="126"/>
    </row>
  </sheetData>
  <mergeCells count="48">
    <mergeCell ref="U7:U8"/>
    <mergeCell ref="A7:A8"/>
    <mergeCell ref="B7:B8"/>
    <mergeCell ref="C7:E7"/>
    <mergeCell ref="J7:K7"/>
    <mergeCell ref="L7:M7"/>
    <mergeCell ref="Q7:R7"/>
    <mergeCell ref="N7:O7"/>
    <mergeCell ref="B26:H26"/>
    <mergeCell ref="C27:D27"/>
    <mergeCell ref="E27:F27"/>
    <mergeCell ref="G27:H27"/>
    <mergeCell ref="C28:H28"/>
    <mergeCell ref="C31:D31"/>
    <mergeCell ref="E31:F31"/>
    <mergeCell ref="G31:H31"/>
    <mergeCell ref="C32:D32"/>
    <mergeCell ref="E32:F32"/>
    <mergeCell ref="G32:H32"/>
    <mergeCell ref="G37:H37"/>
    <mergeCell ref="C33:D33"/>
    <mergeCell ref="E33:F33"/>
    <mergeCell ref="G33:H33"/>
    <mergeCell ref="C34:D34"/>
    <mergeCell ref="E34:F34"/>
    <mergeCell ref="G34:H34"/>
    <mergeCell ref="C45:H45"/>
    <mergeCell ref="C37:D37"/>
    <mergeCell ref="C38:D38"/>
    <mergeCell ref="C39:D39"/>
    <mergeCell ref="C35:D35"/>
    <mergeCell ref="E35:F35"/>
    <mergeCell ref="G35:H35"/>
    <mergeCell ref="E38:F38"/>
    <mergeCell ref="G38:H38"/>
    <mergeCell ref="E39:F39"/>
    <mergeCell ref="G39:H39"/>
    <mergeCell ref="C40:H40"/>
    <mergeCell ref="C36:D36"/>
    <mergeCell ref="E36:F36"/>
    <mergeCell ref="G36:H36"/>
    <mergeCell ref="E37:F37"/>
    <mergeCell ref="G29:H29"/>
    <mergeCell ref="E29:F29"/>
    <mergeCell ref="C29:D29"/>
    <mergeCell ref="G30:H30"/>
    <mergeCell ref="E30:F30"/>
    <mergeCell ref="C30:D3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5"/>
  <sheetViews>
    <sheetView workbookViewId="0">
      <selection activeCell="A21" sqref="A21:S21"/>
    </sheetView>
  </sheetViews>
  <sheetFormatPr defaultRowHeight="15" x14ac:dyDescent="0.25"/>
  <cols>
    <col min="1" max="1" width="3.7109375" customWidth="1"/>
    <col min="2" max="2" width="26.28515625" customWidth="1"/>
    <col min="3" max="3" width="12.85546875" customWidth="1"/>
    <col min="4" max="4" width="23.7109375" customWidth="1"/>
    <col min="5" max="5" width="13" customWidth="1"/>
    <col min="6" max="6" width="25" customWidth="1"/>
  </cols>
  <sheetData>
    <row r="2" spans="1:19" x14ac:dyDescent="0.25">
      <c r="B2" s="90" t="s">
        <v>406</v>
      </c>
    </row>
    <row r="3" spans="1:19" x14ac:dyDescent="0.25">
      <c r="B3" s="90" t="s">
        <v>407</v>
      </c>
    </row>
    <row r="5" spans="1:19" ht="15.75" x14ac:dyDescent="0.25">
      <c r="A5" s="91" t="s">
        <v>96</v>
      </c>
    </row>
    <row r="7" spans="1:19" ht="76.5" x14ac:dyDescent="0.25">
      <c r="A7" s="376" t="s">
        <v>1</v>
      </c>
      <c r="B7" s="376" t="s">
        <v>2</v>
      </c>
      <c r="C7" s="376" t="s">
        <v>27</v>
      </c>
      <c r="D7" s="376"/>
      <c r="E7" s="376"/>
      <c r="F7" s="92" t="s">
        <v>5</v>
      </c>
      <c r="G7" s="92" t="s">
        <v>28</v>
      </c>
      <c r="H7" s="92" t="s">
        <v>80</v>
      </c>
      <c r="I7" s="376" t="s">
        <v>8</v>
      </c>
      <c r="J7" s="376"/>
      <c r="K7" s="376" t="s">
        <v>9</v>
      </c>
      <c r="L7" s="376"/>
      <c r="M7" s="376" t="s">
        <v>10</v>
      </c>
      <c r="N7" s="376"/>
      <c r="O7" s="376" t="s">
        <v>97</v>
      </c>
      <c r="P7" s="376"/>
      <c r="Q7" s="376" t="s">
        <v>98</v>
      </c>
      <c r="R7" s="376"/>
      <c r="S7" s="375" t="s">
        <v>13</v>
      </c>
    </row>
    <row r="8" spans="1:19" ht="25.5" x14ac:dyDescent="0.25">
      <c r="A8" s="376"/>
      <c r="B8" s="376"/>
      <c r="C8" s="92" t="s">
        <v>14</v>
      </c>
      <c r="D8" s="92" t="s">
        <v>15</v>
      </c>
      <c r="E8" s="92" t="s">
        <v>16</v>
      </c>
      <c r="F8" s="92" t="s">
        <v>16</v>
      </c>
      <c r="G8" s="92" t="s">
        <v>18</v>
      </c>
      <c r="H8" s="92" t="s">
        <v>19</v>
      </c>
      <c r="I8" s="92" t="s">
        <v>20</v>
      </c>
      <c r="J8" s="92" t="s">
        <v>16</v>
      </c>
      <c r="K8" s="92" t="s">
        <v>21</v>
      </c>
      <c r="L8" s="93" t="s">
        <v>16</v>
      </c>
      <c r="M8" s="93" t="s">
        <v>22</v>
      </c>
      <c r="N8" s="93" t="s">
        <v>16</v>
      </c>
      <c r="O8" s="92" t="s">
        <v>21</v>
      </c>
      <c r="P8" s="92" t="s">
        <v>16</v>
      </c>
      <c r="Q8" s="92" t="s">
        <v>21</v>
      </c>
      <c r="R8" s="92" t="s">
        <v>16</v>
      </c>
      <c r="S8" s="375"/>
    </row>
    <row r="10" spans="1:19" s="85" customFormat="1" ht="12.75" x14ac:dyDescent="0.2">
      <c r="A10" s="113" t="s">
        <v>707</v>
      </c>
    </row>
    <row r="11" spans="1:19" s="85" customFormat="1" ht="12.75" x14ac:dyDescent="0.2">
      <c r="A11" s="304">
        <v>1</v>
      </c>
      <c r="B11" s="304" t="s">
        <v>110</v>
      </c>
      <c r="C11" s="297">
        <v>7.67</v>
      </c>
      <c r="D11" s="301">
        <v>100</v>
      </c>
      <c r="E11" s="297">
        <v>10</v>
      </c>
      <c r="F11" s="297">
        <v>9</v>
      </c>
      <c r="G11" s="297">
        <v>112</v>
      </c>
      <c r="H11" s="297">
        <v>104</v>
      </c>
      <c r="I11" s="297">
        <v>491</v>
      </c>
      <c r="J11" s="297">
        <v>6</v>
      </c>
      <c r="K11" s="297">
        <v>11.1</v>
      </c>
      <c r="L11" s="297">
        <v>5</v>
      </c>
      <c r="M11" s="297">
        <v>36.200000000000003</v>
      </c>
      <c r="N11" s="297">
        <v>7</v>
      </c>
      <c r="O11" s="300">
        <v>29.6</v>
      </c>
      <c r="P11" s="297">
        <v>4</v>
      </c>
      <c r="Q11" s="297">
        <v>5.9</v>
      </c>
      <c r="R11" s="297">
        <v>6</v>
      </c>
      <c r="S11" s="297">
        <f>SUM(E11+J11+L11+N11+P11+R11)</f>
        <v>38</v>
      </c>
    </row>
    <row r="12" spans="1:19" s="85" customFormat="1" ht="12.75" x14ac:dyDescent="0.2">
      <c r="A12" s="58">
        <v>2</v>
      </c>
      <c r="B12" s="58" t="s">
        <v>111</v>
      </c>
      <c r="C12" s="43">
        <v>8.11</v>
      </c>
      <c r="D12" s="44">
        <f>(C12*100)/C$11</f>
        <v>105.73663624511082</v>
      </c>
      <c r="E12" s="43">
        <v>10</v>
      </c>
      <c r="F12" s="43">
        <v>9</v>
      </c>
      <c r="G12" s="43">
        <v>103</v>
      </c>
      <c r="H12" s="43">
        <v>104</v>
      </c>
      <c r="I12" s="43">
        <v>471</v>
      </c>
      <c r="J12" s="43">
        <v>6</v>
      </c>
      <c r="K12" s="43">
        <v>10.6</v>
      </c>
      <c r="L12" s="43">
        <v>4</v>
      </c>
      <c r="M12" s="43">
        <v>43.2</v>
      </c>
      <c r="N12" s="43">
        <v>8</v>
      </c>
      <c r="O12" s="231">
        <v>28</v>
      </c>
      <c r="P12" s="43">
        <v>4</v>
      </c>
      <c r="Q12" s="230">
        <v>4.2</v>
      </c>
      <c r="R12" s="43">
        <v>3</v>
      </c>
      <c r="S12" s="51">
        <f>SUM(E12+J12+L12+N12+P12+R12)</f>
        <v>35</v>
      </c>
    </row>
    <row r="13" spans="1:19" s="85" customFormat="1" ht="12.75" x14ac:dyDescent="0.2">
      <c r="A13" s="58">
        <v>3</v>
      </c>
      <c r="B13" s="58" t="s">
        <v>388</v>
      </c>
      <c r="C13" s="43">
        <v>7.63</v>
      </c>
      <c r="D13" s="44">
        <f>(C13*100)/C$11</f>
        <v>99.478487614080834</v>
      </c>
      <c r="E13" s="43">
        <v>10</v>
      </c>
      <c r="F13" s="43">
        <v>9</v>
      </c>
      <c r="G13" s="43">
        <v>102</v>
      </c>
      <c r="H13" s="43">
        <v>104</v>
      </c>
      <c r="I13" s="43">
        <v>465</v>
      </c>
      <c r="J13" s="43">
        <v>4</v>
      </c>
      <c r="K13" s="43">
        <v>9.9</v>
      </c>
      <c r="L13" s="43">
        <v>3</v>
      </c>
      <c r="M13" s="43">
        <v>43.5</v>
      </c>
      <c r="N13" s="43">
        <v>8</v>
      </c>
      <c r="O13" s="231">
        <v>26.8</v>
      </c>
      <c r="P13" s="43">
        <v>4</v>
      </c>
      <c r="Q13" s="230">
        <v>3.9</v>
      </c>
      <c r="R13" s="43">
        <v>2</v>
      </c>
      <c r="S13" s="51">
        <f>SUM(E13+J13+L13+N13+P13+R13)</f>
        <v>31</v>
      </c>
    </row>
    <row r="14" spans="1:19" s="85" customFormat="1" ht="12.75" x14ac:dyDescent="0.2"/>
    <row r="15" spans="1:19" s="85" customFormat="1" ht="12.75" x14ac:dyDescent="0.2">
      <c r="A15" s="113" t="s">
        <v>708</v>
      </c>
    </row>
    <row r="16" spans="1:19" s="85" customFormat="1" ht="12.75" x14ac:dyDescent="0.2">
      <c r="A16" s="304">
        <v>1</v>
      </c>
      <c r="B16" s="304" t="s">
        <v>110</v>
      </c>
      <c r="C16" s="297">
        <v>6.34</v>
      </c>
      <c r="D16" s="301">
        <v>100</v>
      </c>
      <c r="E16" s="297">
        <v>10</v>
      </c>
      <c r="F16" s="297">
        <v>7</v>
      </c>
      <c r="G16" s="297">
        <v>133</v>
      </c>
      <c r="H16" s="297">
        <v>110</v>
      </c>
      <c r="I16" s="297">
        <v>505</v>
      </c>
      <c r="J16" s="297">
        <v>6</v>
      </c>
      <c r="K16" s="297">
        <v>10.3</v>
      </c>
      <c r="L16" s="297">
        <v>4</v>
      </c>
      <c r="M16" s="297">
        <v>37.1</v>
      </c>
      <c r="N16" s="297">
        <v>7</v>
      </c>
      <c r="O16" s="300">
        <v>21.6</v>
      </c>
      <c r="P16" s="297">
        <v>7</v>
      </c>
      <c r="Q16" s="297">
        <v>5.5</v>
      </c>
      <c r="R16" s="297">
        <v>5</v>
      </c>
      <c r="S16" s="297">
        <f>SUM(E16+J16+L16+N16+P16+R16)</f>
        <v>39</v>
      </c>
    </row>
    <row r="17" spans="1:19" s="85" customFormat="1" ht="12.75" x14ac:dyDescent="0.2">
      <c r="A17" s="58">
        <v>2</v>
      </c>
      <c r="B17" s="58" t="s">
        <v>111</v>
      </c>
      <c r="C17" s="43">
        <v>6.32</v>
      </c>
      <c r="D17" s="44">
        <f>(C17*100)/C$16</f>
        <v>99.684542586750794</v>
      </c>
      <c r="E17" s="43">
        <v>10</v>
      </c>
      <c r="F17" s="43">
        <v>8</v>
      </c>
      <c r="G17" s="43">
        <v>130</v>
      </c>
      <c r="H17" s="43">
        <v>110</v>
      </c>
      <c r="I17" s="43">
        <v>518</v>
      </c>
      <c r="J17" s="43">
        <v>7</v>
      </c>
      <c r="K17" s="43">
        <v>10.5</v>
      </c>
      <c r="L17" s="43">
        <v>4</v>
      </c>
      <c r="M17" s="43">
        <v>45.3</v>
      </c>
      <c r="N17" s="43">
        <v>9</v>
      </c>
      <c r="O17" s="231">
        <v>20.8</v>
      </c>
      <c r="P17" s="43">
        <v>7</v>
      </c>
      <c r="Q17" s="230">
        <v>4.3</v>
      </c>
      <c r="R17" s="43">
        <v>3</v>
      </c>
      <c r="S17" s="51">
        <f>SUM(E17+J17+L17+N17+P17+R17)</f>
        <v>40</v>
      </c>
    </row>
    <row r="18" spans="1:19" s="85" customFormat="1" ht="12.75" x14ac:dyDescent="0.2">
      <c r="A18" s="58">
        <v>3</v>
      </c>
      <c r="B18" s="58" t="s">
        <v>388</v>
      </c>
      <c r="C18" s="46">
        <v>6.4</v>
      </c>
      <c r="D18" s="44">
        <f>(C18*100)/C$16</f>
        <v>100.94637223974763</v>
      </c>
      <c r="E18" s="43">
        <v>10</v>
      </c>
      <c r="F18" s="43">
        <v>9</v>
      </c>
      <c r="G18" s="43">
        <v>126</v>
      </c>
      <c r="H18" s="43">
        <v>110</v>
      </c>
      <c r="I18" s="43">
        <v>494</v>
      </c>
      <c r="J18" s="43">
        <v>6</v>
      </c>
      <c r="K18" s="43">
        <v>10.7</v>
      </c>
      <c r="L18" s="43">
        <v>4</v>
      </c>
      <c r="M18" s="227">
        <v>54</v>
      </c>
      <c r="N18" s="43">
        <v>9</v>
      </c>
      <c r="O18" s="231">
        <v>22</v>
      </c>
      <c r="P18" s="43">
        <v>6</v>
      </c>
      <c r="Q18" s="230">
        <v>4.0999999999999996</v>
      </c>
      <c r="R18" s="43">
        <v>3</v>
      </c>
      <c r="S18" s="51">
        <f>SUM(E18+J18+L18+N18+P18+R18)</f>
        <v>38</v>
      </c>
    </row>
    <row r="19" spans="1:19" s="85" customFormat="1" ht="12.75" x14ac:dyDescent="0.2"/>
    <row r="20" spans="1:19" s="85" customFormat="1" ht="12.75" x14ac:dyDescent="0.2">
      <c r="A20" s="113" t="s">
        <v>706</v>
      </c>
    </row>
    <row r="21" spans="1:19" s="85" customFormat="1" ht="12.75" x14ac:dyDescent="0.2">
      <c r="A21" s="304">
        <v>1</v>
      </c>
      <c r="B21" s="304" t="s">
        <v>110</v>
      </c>
      <c r="C21" s="299">
        <f>SUM(C11+C16)/2</f>
        <v>7.0049999999999999</v>
      </c>
      <c r="D21" s="301">
        <v>100</v>
      </c>
      <c r="E21" s="297">
        <v>10</v>
      </c>
      <c r="F21" s="301">
        <f t="shared" ref="F21:I23" si="0">SUM(F11+F16)/2</f>
        <v>8</v>
      </c>
      <c r="G21" s="301">
        <f t="shared" si="0"/>
        <v>122.5</v>
      </c>
      <c r="H21" s="301">
        <f t="shared" si="0"/>
        <v>107</v>
      </c>
      <c r="I21" s="301">
        <f t="shared" si="0"/>
        <v>498</v>
      </c>
      <c r="J21" s="297">
        <v>6</v>
      </c>
      <c r="K21" s="300">
        <f>SUM(K11+K16)/2</f>
        <v>10.7</v>
      </c>
      <c r="L21" s="297">
        <v>4</v>
      </c>
      <c r="M21" s="300">
        <f>SUM(M11+M16)/2</f>
        <v>36.650000000000006</v>
      </c>
      <c r="N21" s="297">
        <v>7</v>
      </c>
      <c r="O21" s="300">
        <f>SUM(O11+O16)/2</f>
        <v>25.6</v>
      </c>
      <c r="P21" s="297">
        <v>5</v>
      </c>
      <c r="Q21" s="300">
        <f>(Q11+Q16)/2</f>
        <v>5.7</v>
      </c>
      <c r="R21" s="297">
        <v>6</v>
      </c>
      <c r="S21" s="297">
        <f>SUM(E21+J21+L21+N21+P21+R21)</f>
        <v>38</v>
      </c>
    </row>
    <row r="22" spans="1:19" s="85" customFormat="1" ht="12.75" x14ac:dyDescent="0.2">
      <c r="A22" s="58">
        <v>2</v>
      </c>
      <c r="B22" s="58" t="s">
        <v>111</v>
      </c>
      <c r="C22" s="49">
        <f>SUM(C12+C17)/2</f>
        <v>7.2149999999999999</v>
      </c>
      <c r="D22" s="50">
        <f>(C22*100)/C$21</f>
        <v>102.99785867237688</v>
      </c>
      <c r="E22" s="51">
        <v>10</v>
      </c>
      <c r="F22" s="50">
        <f t="shared" si="0"/>
        <v>8.5</v>
      </c>
      <c r="G22" s="50">
        <f t="shared" si="0"/>
        <v>116.5</v>
      </c>
      <c r="H22" s="50">
        <f t="shared" si="0"/>
        <v>107</v>
      </c>
      <c r="I22" s="50">
        <f t="shared" si="0"/>
        <v>494.5</v>
      </c>
      <c r="J22" s="51">
        <v>6</v>
      </c>
      <c r="K22" s="52">
        <f>SUM(K12+K17)/2</f>
        <v>10.55</v>
      </c>
      <c r="L22" s="51">
        <v>4</v>
      </c>
      <c r="M22" s="52">
        <f>SUM(M12+M17)/2</f>
        <v>44.25</v>
      </c>
      <c r="N22" s="51">
        <v>8</v>
      </c>
      <c r="O22" s="231">
        <f>SUM(O12+O17)/2</f>
        <v>24.4</v>
      </c>
      <c r="P22" s="51">
        <v>5</v>
      </c>
      <c r="Q22" s="231">
        <f>(Q12+Q17)/2</f>
        <v>4.25</v>
      </c>
      <c r="R22" s="43">
        <v>3</v>
      </c>
      <c r="S22" s="51">
        <f>SUM(E22+J22+L22+N22+P22+R22)</f>
        <v>36</v>
      </c>
    </row>
    <row r="23" spans="1:19" s="85" customFormat="1" ht="12.75" x14ac:dyDescent="0.2">
      <c r="A23" s="58">
        <v>3</v>
      </c>
      <c r="B23" s="58" t="s">
        <v>388</v>
      </c>
      <c r="C23" s="49">
        <f>SUM(C13+C18)/2</f>
        <v>7.0150000000000006</v>
      </c>
      <c r="D23" s="50">
        <f>(C23*100)/C$21</f>
        <v>100.14275517487509</v>
      </c>
      <c r="E23" s="51">
        <v>10</v>
      </c>
      <c r="F23" s="50">
        <f t="shared" si="0"/>
        <v>9</v>
      </c>
      <c r="G23" s="50">
        <f t="shared" si="0"/>
        <v>114</v>
      </c>
      <c r="H23" s="50">
        <f t="shared" si="0"/>
        <v>107</v>
      </c>
      <c r="I23" s="50">
        <f t="shared" si="0"/>
        <v>479.5</v>
      </c>
      <c r="J23" s="51">
        <v>5</v>
      </c>
      <c r="K23" s="52">
        <f>SUM(K13+K18)/2</f>
        <v>10.3</v>
      </c>
      <c r="L23" s="51">
        <v>4</v>
      </c>
      <c r="M23" s="52">
        <f>SUM(M13+M18)/2</f>
        <v>48.75</v>
      </c>
      <c r="N23" s="51">
        <v>9</v>
      </c>
      <c r="O23" s="231">
        <f>SUM(O13+O18)/2</f>
        <v>24.4</v>
      </c>
      <c r="P23" s="51">
        <v>5</v>
      </c>
      <c r="Q23" s="231">
        <f>(Q13+Q18)/2</f>
        <v>4</v>
      </c>
      <c r="R23" s="43">
        <v>2</v>
      </c>
      <c r="S23" s="51">
        <f>SUM(E23+J23+L23+N23+P23+R23)</f>
        <v>35</v>
      </c>
    </row>
    <row r="25" spans="1:19" x14ac:dyDescent="0.25">
      <c r="B25" s="371" t="s">
        <v>147</v>
      </c>
      <c r="C25" s="371"/>
      <c r="D25" s="371"/>
      <c r="E25" s="371"/>
      <c r="F25" s="371"/>
    </row>
    <row r="26" spans="1:19" x14ac:dyDescent="0.25">
      <c r="B26" s="125" t="s">
        <v>698</v>
      </c>
      <c r="C26" s="367" t="s">
        <v>148</v>
      </c>
      <c r="D26" s="368"/>
      <c r="E26" s="367" t="s">
        <v>197</v>
      </c>
      <c r="F26" s="368"/>
    </row>
    <row r="27" spans="1:19" x14ac:dyDescent="0.25">
      <c r="B27" s="126" t="s">
        <v>149</v>
      </c>
      <c r="C27" s="372"/>
      <c r="D27" s="373"/>
      <c r="E27" s="373"/>
      <c r="F27" s="374"/>
    </row>
    <row r="28" spans="1:19" s="89" customFormat="1" x14ac:dyDescent="0.25">
      <c r="B28" s="126" t="s">
        <v>214</v>
      </c>
      <c r="C28" s="357" t="s">
        <v>631</v>
      </c>
      <c r="D28" s="357"/>
      <c r="E28" s="361" t="s">
        <v>573</v>
      </c>
      <c r="F28" s="368"/>
    </row>
    <row r="29" spans="1:19" x14ac:dyDescent="0.25">
      <c r="B29" s="126" t="s">
        <v>150</v>
      </c>
      <c r="C29" s="402">
        <v>2</v>
      </c>
      <c r="D29" s="402"/>
      <c r="E29" s="367" t="s">
        <v>574</v>
      </c>
      <c r="F29" s="368"/>
    </row>
    <row r="30" spans="1:19" x14ac:dyDescent="0.25">
      <c r="B30" s="126" t="s">
        <v>151</v>
      </c>
      <c r="C30" s="365">
        <v>5.5</v>
      </c>
      <c r="D30" s="366"/>
      <c r="E30" s="367" t="s">
        <v>575</v>
      </c>
      <c r="F30" s="368"/>
    </row>
    <row r="31" spans="1:19" x14ac:dyDescent="0.25">
      <c r="B31" s="126" t="s">
        <v>152</v>
      </c>
      <c r="C31" s="390">
        <v>113</v>
      </c>
      <c r="D31" s="391"/>
      <c r="E31" s="367" t="s">
        <v>576</v>
      </c>
      <c r="F31" s="368"/>
    </row>
    <row r="32" spans="1:19" x14ac:dyDescent="0.25">
      <c r="B32" s="126" t="s">
        <v>153</v>
      </c>
      <c r="C32" s="390">
        <v>130</v>
      </c>
      <c r="D32" s="391"/>
      <c r="E32" s="367" t="s">
        <v>577</v>
      </c>
      <c r="F32" s="368"/>
    </row>
    <row r="33" spans="2:6" s="89" customFormat="1" x14ac:dyDescent="0.25">
      <c r="B33" s="126"/>
      <c r="C33" s="365" t="s">
        <v>240</v>
      </c>
      <c r="D33" s="360"/>
      <c r="E33" s="361" t="s">
        <v>578</v>
      </c>
      <c r="F33" s="368"/>
    </row>
    <row r="34" spans="2:6" x14ac:dyDescent="0.25">
      <c r="B34" s="126" t="s">
        <v>192</v>
      </c>
      <c r="C34" s="367" t="s">
        <v>202</v>
      </c>
      <c r="D34" s="361"/>
      <c r="E34" s="361"/>
      <c r="F34" s="368"/>
    </row>
    <row r="35" spans="2:6" x14ac:dyDescent="0.25">
      <c r="B35" s="126" t="s">
        <v>154</v>
      </c>
      <c r="C35" s="362" t="s">
        <v>632</v>
      </c>
      <c r="D35" s="362"/>
      <c r="E35" s="357" t="s">
        <v>509</v>
      </c>
      <c r="F35" s="357"/>
    </row>
    <row r="36" spans="2:6" x14ac:dyDescent="0.25">
      <c r="B36" s="125" t="s">
        <v>155</v>
      </c>
      <c r="C36" s="362" t="s">
        <v>634</v>
      </c>
      <c r="D36" s="362"/>
      <c r="E36" s="357" t="s">
        <v>591</v>
      </c>
      <c r="F36" s="357"/>
    </row>
    <row r="37" spans="2:6" s="89" customFormat="1" x14ac:dyDescent="0.25">
      <c r="B37" s="125"/>
      <c r="C37" s="259"/>
      <c r="D37" s="258"/>
      <c r="E37" s="248"/>
      <c r="F37" s="249"/>
    </row>
    <row r="38" spans="2:6" x14ac:dyDescent="0.25">
      <c r="B38" s="126" t="s">
        <v>156</v>
      </c>
      <c r="C38" s="372"/>
      <c r="D38" s="373"/>
      <c r="E38" s="373"/>
      <c r="F38" s="374"/>
    </row>
    <row r="39" spans="2:6" x14ac:dyDescent="0.25">
      <c r="B39" s="126" t="s">
        <v>157</v>
      </c>
      <c r="C39" s="251" t="s">
        <v>431</v>
      </c>
      <c r="D39" s="217" t="s">
        <v>635</v>
      </c>
      <c r="E39" s="126" t="s">
        <v>579</v>
      </c>
      <c r="F39" s="247" t="s">
        <v>580</v>
      </c>
    </row>
    <row r="40" spans="2:6" x14ac:dyDescent="0.25">
      <c r="B40" s="126" t="s">
        <v>189</v>
      </c>
      <c r="C40" s="251" t="s">
        <v>414</v>
      </c>
      <c r="D40" s="217" t="s">
        <v>636</v>
      </c>
      <c r="E40" s="126"/>
      <c r="F40" s="152"/>
    </row>
    <row r="41" spans="2:6" s="89" customFormat="1" x14ac:dyDescent="0.25">
      <c r="B41" s="126"/>
      <c r="C41" s="251" t="s">
        <v>637</v>
      </c>
      <c r="D41" s="217" t="s">
        <v>476</v>
      </c>
      <c r="E41" s="126"/>
      <c r="F41" s="247"/>
    </row>
    <row r="42" spans="2:6" s="89" customFormat="1" x14ac:dyDescent="0.25">
      <c r="B42" s="126"/>
      <c r="C42" s="251"/>
      <c r="D42" s="217"/>
      <c r="E42" s="126"/>
      <c r="F42" s="247"/>
    </row>
    <row r="43" spans="2:6" x14ac:dyDescent="0.25">
      <c r="B43" s="115" t="s">
        <v>491</v>
      </c>
      <c r="C43" s="251" t="s">
        <v>641</v>
      </c>
      <c r="D43" s="251" t="s">
        <v>493</v>
      </c>
      <c r="E43" s="126"/>
      <c r="F43" s="152"/>
    </row>
    <row r="44" spans="2:6" s="89" customFormat="1" x14ac:dyDescent="0.25">
      <c r="B44" s="126"/>
      <c r="C44" s="251"/>
      <c r="D44" s="251"/>
      <c r="E44" s="126"/>
      <c r="F44" s="247"/>
    </row>
    <row r="45" spans="2:6" s="89" customFormat="1" x14ac:dyDescent="0.25">
      <c r="B45" s="126" t="s">
        <v>158</v>
      </c>
      <c r="C45" s="251"/>
      <c r="D45" s="251"/>
      <c r="E45" s="126"/>
      <c r="F45" s="247"/>
    </row>
    <row r="46" spans="2:6" x14ac:dyDescent="0.25">
      <c r="B46" s="126" t="s">
        <v>159</v>
      </c>
      <c r="C46" s="251" t="s">
        <v>414</v>
      </c>
      <c r="D46" s="251" t="s">
        <v>638</v>
      </c>
      <c r="E46" s="126" t="s">
        <v>424</v>
      </c>
      <c r="F46" s="126" t="s">
        <v>582</v>
      </c>
    </row>
    <row r="47" spans="2:6" s="89" customFormat="1" x14ac:dyDescent="0.25">
      <c r="B47" s="126"/>
      <c r="C47" s="251" t="s">
        <v>414</v>
      </c>
      <c r="D47" s="251" t="s">
        <v>639</v>
      </c>
      <c r="E47" s="126" t="s">
        <v>424</v>
      </c>
      <c r="F47" s="126" t="s">
        <v>581</v>
      </c>
    </row>
    <row r="48" spans="2:6" s="89" customFormat="1" x14ac:dyDescent="0.25">
      <c r="B48" s="126"/>
      <c r="C48" s="241"/>
      <c r="D48" s="241"/>
      <c r="E48" s="126" t="s">
        <v>424</v>
      </c>
      <c r="F48" s="126" t="s">
        <v>583</v>
      </c>
    </row>
    <row r="49" spans="2:6" s="89" customFormat="1" x14ac:dyDescent="0.25">
      <c r="B49" s="126"/>
      <c r="C49" s="241"/>
      <c r="D49" s="241"/>
      <c r="E49" s="126"/>
      <c r="F49" s="126"/>
    </row>
    <row r="50" spans="2:6" s="89" customFormat="1" x14ac:dyDescent="0.25">
      <c r="B50" s="126" t="s">
        <v>160</v>
      </c>
      <c r="C50" s="241"/>
      <c r="D50" s="241"/>
      <c r="E50" s="126"/>
      <c r="F50" s="126"/>
    </row>
    <row r="51" spans="2:6" s="89" customFormat="1" x14ac:dyDescent="0.25">
      <c r="B51" s="126"/>
      <c r="C51" s="241"/>
      <c r="D51" s="241"/>
      <c r="E51" s="126"/>
      <c r="F51" s="126"/>
    </row>
    <row r="52" spans="2:6" x14ac:dyDescent="0.25">
      <c r="B52" s="126" t="s">
        <v>166</v>
      </c>
      <c r="C52" s="251" t="s">
        <v>475</v>
      </c>
      <c r="D52" s="251" t="s">
        <v>640</v>
      </c>
      <c r="E52" s="126" t="s">
        <v>456</v>
      </c>
      <c r="F52" s="126" t="s">
        <v>244</v>
      </c>
    </row>
    <row r="53" spans="2:6" s="89" customFormat="1" x14ac:dyDescent="0.25">
      <c r="B53" s="126"/>
      <c r="C53" s="251" t="s">
        <v>485</v>
      </c>
      <c r="D53" s="251" t="s">
        <v>640</v>
      </c>
      <c r="E53" s="126" t="s">
        <v>449</v>
      </c>
      <c r="F53" s="126" t="s">
        <v>584</v>
      </c>
    </row>
    <row r="54" spans="2:6" s="89" customFormat="1" x14ac:dyDescent="0.25">
      <c r="B54" s="126"/>
      <c r="C54" s="241"/>
      <c r="D54" s="241"/>
      <c r="E54" s="126"/>
      <c r="F54" s="126"/>
    </row>
    <row r="55" spans="2:6" x14ac:dyDescent="0.25">
      <c r="B55" s="126" t="s">
        <v>196</v>
      </c>
      <c r="C55" s="241"/>
      <c r="D55" s="241"/>
      <c r="E55" s="126"/>
      <c r="F55" s="126"/>
    </row>
  </sheetData>
  <mergeCells count="31">
    <mergeCell ref="M7:N7"/>
    <mergeCell ref="O7:P7"/>
    <mergeCell ref="Q7:R7"/>
    <mergeCell ref="S7:S8"/>
    <mergeCell ref="A7:A8"/>
    <mergeCell ref="B7:B8"/>
    <mergeCell ref="C7:E7"/>
    <mergeCell ref="I7:J7"/>
    <mergeCell ref="K7:L7"/>
    <mergeCell ref="B25:F25"/>
    <mergeCell ref="C26:D26"/>
    <mergeCell ref="E26:F26"/>
    <mergeCell ref="C27:F27"/>
    <mergeCell ref="C29:D29"/>
    <mergeCell ref="E29:F29"/>
    <mergeCell ref="E28:F28"/>
    <mergeCell ref="C28:D28"/>
    <mergeCell ref="C30:D30"/>
    <mergeCell ref="E30:F30"/>
    <mergeCell ref="C31:D31"/>
    <mergeCell ref="E31:F31"/>
    <mergeCell ref="C32:D32"/>
    <mergeCell ref="E32:F32"/>
    <mergeCell ref="C33:D33"/>
    <mergeCell ref="C38:F38"/>
    <mergeCell ref="C34:F34"/>
    <mergeCell ref="C35:D35"/>
    <mergeCell ref="E35:F35"/>
    <mergeCell ref="C36:D36"/>
    <mergeCell ref="E36:F36"/>
    <mergeCell ref="E33:F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97"/>
  <sheetViews>
    <sheetView workbookViewId="0">
      <selection activeCell="B41" sqref="B41"/>
    </sheetView>
  </sheetViews>
  <sheetFormatPr defaultRowHeight="15" x14ac:dyDescent="0.25"/>
  <cols>
    <col min="1" max="1" width="4.5703125" customWidth="1"/>
    <col min="2" max="2" width="27.140625" customWidth="1"/>
    <col min="3" max="3" width="12.28515625" customWidth="1"/>
    <col min="4" max="4" width="22.140625" customWidth="1"/>
    <col min="5" max="5" width="12.140625" customWidth="1"/>
    <col min="6" max="6" width="23.140625" customWidth="1"/>
    <col min="7" max="7" width="12.42578125" customWidth="1"/>
    <col min="8" max="8" width="26.140625" customWidth="1"/>
    <col min="15" max="15" width="10.140625" customWidth="1"/>
  </cols>
  <sheetData>
    <row r="2" spans="1:16" x14ac:dyDescent="0.25">
      <c r="B2" s="94" t="s">
        <v>713</v>
      </c>
    </row>
    <row r="3" spans="1:16" x14ac:dyDescent="0.25">
      <c r="B3" s="94" t="s">
        <v>405</v>
      </c>
    </row>
    <row r="5" spans="1:16" ht="15.75" x14ac:dyDescent="0.25">
      <c r="A5" s="95" t="s">
        <v>99</v>
      </c>
    </row>
    <row r="7" spans="1:16" ht="51" x14ac:dyDescent="0.25">
      <c r="A7" s="376" t="s">
        <v>1</v>
      </c>
      <c r="B7" s="376" t="s">
        <v>2</v>
      </c>
      <c r="C7" s="376" t="s">
        <v>100</v>
      </c>
      <c r="D7" s="376"/>
      <c r="E7" s="376"/>
      <c r="F7" s="97" t="s">
        <v>5</v>
      </c>
      <c r="G7" s="97" t="s">
        <v>28</v>
      </c>
      <c r="H7" s="97" t="s">
        <v>7</v>
      </c>
      <c r="I7" s="97" t="s">
        <v>101</v>
      </c>
      <c r="J7" s="396" t="s">
        <v>69</v>
      </c>
      <c r="K7" s="396"/>
      <c r="L7" s="396"/>
      <c r="M7" s="96" t="s">
        <v>70</v>
      </c>
      <c r="N7" s="99" t="s">
        <v>29</v>
      </c>
      <c r="O7" s="375" t="s">
        <v>13</v>
      </c>
    </row>
    <row r="8" spans="1:16" ht="76.5" x14ac:dyDescent="0.25">
      <c r="A8" s="376"/>
      <c r="B8" s="376"/>
      <c r="C8" s="97" t="s">
        <v>14</v>
      </c>
      <c r="D8" s="97" t="s">
        <v>15</v>
      </c>
      <c r="E8" s="97" t="s">
        <v>16</v>
      </c>
      <c r="F8" s="97" t="s">
        <v>16</v>
      </c>
      <c r="G8" s="97" t="s">
        <v>18</v>
      </c>
      <c r="H8" s="97" t="s">
        <v>19</v>
      </c>
      <c r="I8" s="97" t="s">
        <v>21</v>
      </c>
      <c r="J8" s="97" t="s">
        <v>71</v>
      </c>
      <c r="K8" s="98" t="s">
        <v>15</v>
      </c>
      <c r="L8" s="98" t="s">
        <v>16</v>
      </c>
      <c r="M8" s="98" t="s">
        <v>22</v>
      </c>
      <c r="N8" s="97" t="s">
        <v>20</v>
      </c>
      <c r="O8" s="375"/>
    </row>
    <row r="9" spans="1:16" s="87" customFormat="1" x14ac:dyDescent="0.25">
      <c r="A9" s="57" t="s">
        <v>118</v>
      </c>
      <c r="B9" s="103"/>
      <c r="C9" s="103"/>
      <c r="D9" s="103"/>
      <c r="E9" s="103"/>
      <c r="F9" s="103"/>
      <c r="G9" s="103"/>
      <c r="H9" s="103"/>
      <c r="I9" s="103"/>
      <c r="J9" s="103"/>
      <c r="K9" s="107"/>
      <c r="L9" s="107"/>
      <c r="M9" s="107"/>
      <c r="N9" s="103"/>
      <c r="O9" s="40"/>
    </row>
    <row r="10" spans="1:16" s="85" customFormat="1" ht="12.75" x14ac:dyDescent="0.2">
      <c r="A10" s="304">
        <v>1</v>
      </c>
      <c r="B10" s="304" t="s">
        <v>112</v>
      </c>
      <c r="C10" s="299">
        <v>2.98</v>
      </c>
      <c r="D10" s="301">
        <v>100</v>
      </c>
      <c r="E10" s="297">
        <v>10</v>
      </c>
      <c r="F10" s="297">
        <v>9</v>
      </c>
      <c r="G10" s="297">
        <v>126</v>
      </c>
      <c r="H10" s="297">
        <v>114</v>
      </c>
      <c r="I10" s="297">
        <v>45.7</v>
      </c>
      <c r="J10" s="299">
        <f>(((C10*92)/100)*I10)/100</f>
        <v>1.2529112</v>
      </c>
      <c r="K10" s="301">
        <v>100</v>
      </c>
      <c r="L10" s="297">
        <v>5</v>
      </c>
      <c r="M10" s="300">
        <f>[1]V.rapsis!L2</f>
        <v>5.6119402985074629</v>
      </c>
      <c r="N10" s="297">
        <v>661</v>
      </c>
      <c r="O10" s="297">
        <f>SUM(E10+L10)</f>
        <v>15</v>
      </c>
    </row>
    <row r="11" spans="1:16" s="85" customFormat="1" ht="12.75" x14ac:dyDescent="0.2">
      <c r="A11" s="58">
        <v>2</v>
      </c>
      <c r="B11" s="58" t="s">
        <v>389</v>
      </c>
      <c r="C11" s="46">
        <v>2.16</v>
      </c>
      <c r="D11" s="44">
        <f t="shared" ref="D11:D20" si="0">(C11*100)/C$10</f>
        <v>72.483221476510067</v>
      </c>
      <c r="E11" s="43">
        <v>4</v>
      </c>
      <c r="F11" s="43">
        <v>9</v>
      </c>
      <c r="G11" s="43">
        <v>118</v>
      </c>
      <c r="H11" s="43">
        <v>111</v>
      </c>
      <c r="I11" s="43">
        <v>43.4</v>
      </c>
      <c r="J11" s="49">
        <f t="shared" ref="J11:J20" si="1">(((C11*92)/100)*I11)/100</f>
        <v>0.86244480000000012</v>
      </c>
      <c r="K11" s="44">
        <f t="shared" ref="K11:K20" si="2">(J11*100)/J$10</f>
        <v>68.835269410952677</v>
      </c>
      <c r="L11" s="43">
        <v>2</v>
      </c>
      <c r="M11" s="231">
        <f>[1]V.rapsis!L3</f>
        <v>4.7368421052631584</v>
      </c>
      <c r="N11" s="43">
        <v>670</v>
      </c>
      <c r="O11" s="51">
        <f t="shared" ref="O11:O20" si="3">SUM(E11+L11)</f>
        <v>6</v>
      </c>
      <c r="P11" s="85" t="s">
        <v>396</v>
      </c>
    </row>
    <row r="12" spans="1:16" s="85" customFormat="1" ht="12.75" x14ac:dyDescent="0.2">
      <c r="A12" s="58">
        <v>3</v>
      </c>
      <c r="B12" s="58" t="s">
        <v>390</v>
      </c>
      <c r="C12" s="46">
        <v>3.39</v>
      </c>
      <c r="D12" s="44">
        <f t="shared" si="0"/>
        <v>113.75838926174497</v>
      </c>
      <c r="E12" s="43">
        <v>12</v>
      </c>
      <c r="F12" s="43">
        <v>9</v>
      </c>
      <c r="G12" s="43">
        <v>132</v>
      </c>
      <c r="H12" s="43">
        <v>114</v>
      </c>
      <c r="I12" s="43">
        <v>45.6</v>
      </c>
      <c r="J12" s="49">
        <f t="shared" si="1"/>
        <v>1.4221727999999998</v>
      </c>
      <c r="K12" s="44">
        <f t="shared" si="2"/>
        <v>113.50946499640197</v>
      </c>
      <c r="L12" s="43">
        <v>6</v>
      </c>
      <c r="M12" s="231">
        <f>[1]V.rapsis!L4</f>
        <v>4.7058823529411766</v>
      </c>
      <c r="N12" s="43">
        <v>652</v>
      </c>
      <c r="O12" s="51">
        <f t="shared" si="3"/>
        <v>18</v>
      </c>
    </row>
    <row r="13" spans="1:16" s="85" customFormat="1" ht="12.75" x14ac:dyDescent="0.2">
      <c r="A13" s="58">
        <v>4</v>
      </c>
      <c r="B13" s="58" t="s">
        <v>391</v>
      </c>
      <c r="C13" s="46">
        <v>2.94</v>
      </c>
      <c r="D13" s="44">
        <f t="shared" si="0"/>
        <v>98.65771812080537</v>
      </c>
      <c r="E13" s="43">
        <v>10</v>
      </c>
      <c r="F13" s="43">
        <v>9</v>
      </c>
      <c r="G13" s="43">
        <v>114</v>
      </c>
      <c r="H13" s="43">
        <v>114</v>
      </c>
      <c r="I13" s="43">
        <v>46.2</v>
      </c>
      <c r="J13" s="49">
        <f t="shared" si="1"/>
        <v>1.2496176000000001</v>
      </c>
      <c r="K13" s="44">
        <f t="shared" si="2"/>
        <v>99.737124227159924</v>
      </c>
      <c r="L13" s="43">
        <v>5</v>
      </c>
      <c r="M13" s="231">
        <f>[1]V.rapsis!L5</f>
        <v>4.4179104477611943</v>
      </c>
      <c r="N13" s="43">
        <v>630</v>
      </c>
      <c r="O13" s="51">
        <f t="shared" si="3"/>
        <v>15</v>
      </c>
    </row>
    <row r="14" spans="1:16" s="85" customFormat="1" ht="12.75" x14ac:dyDescent="0.2">
      <c r="A14" s="58">
        <v>5</v>
      </c>
      <c r="B14" s="58" t="s">
        <v>392</v>
      </c>
      <c r="C14" s="46">
        <v>3.35</v>
      </c>
      <c r="D14" s="44">
        <f t="shared" si="0"/>
        <v>112.41610738255034</v>
      </c>
      <c r="E14" s="43">
        <v>12</v>
      </c>
      <c r="F14" s="43">
        <v>9</v>
      </c>
      <c r="G14" s="43">
        <v>141</v>
      </c>
      <c r="H14" s="43">
        <v>113</v>
      </c>
      <c r="I14" s="43">
        <v>45.8</v>
      </c>
      <c r="J14" s="49">
        <f t="shared" si="1"/>
        <v>1.411556</v>
      </c>
      <c r="K14" s="44">
        <f t="shared" si="2"/>
        <v>112.66209448842024</v>
      </c>
      <c r="L14" s="43">
        <v>6</v>
      </c>
      <c r="M14" s="231">
        <f>[1]V.rapsis!L6</f>
        <v>5.3698630136986303</v>
      </c>
      <c r="N14" s="43">
        <v>645</v>
      </c>
      <c r="O14" s="51">
        <f t="shared" si="3"/>
        <v>18</v>
      </c>
    </row>
    <row r="15" spans="1:16" s="85" customFormat="1" ht="12.75" x14ac:dyDescent="0.2">
      <c r="A15" s="58">
        <v>6</v>
      </c>
      <c r="B15" s="58" t="s">
        <v>726</v>
      </c>
      <c r="C15" s="46">
        <v>3.15</v>
      </c>
      <c r="D15" s="44">
        <f t="shared" si="0"/>
        <v>105.70469798657719</v>
      </c>
      <c r="E15" s="43">
        <v>12</v>
      </c>
      <c r="F15" s="43">
        <v>9</v>
      </c>
      <c r="G15" s="43">
        <v>116</v>
      </c>
      <c r="H15" s="43">
        <v>114</v>
      </c>
      <c r="I15" s="43">
        <v>46.3</v>
      </c>
      <c r="J15" s="49">
        <f t="shared" si="1"/>
        <v>1.341774</v>
      </c>
      <c r="K15" s="44">
        <f t="shared" si="2"/>
        <v>107.09250583760446</v>
      </c>
      <c r="L15" s="43">
        <v>6</v>
      </c>
      <c r="M15" s="231">
        <f>[1]V.rapsis!L7</f>
        <v>4.8648648648648649</v>
      </c>
      <c r="N15" s="43">
        <v>653</v>
      </c>
      <c r="O15" s="51">
        <f t="shared" si="3"/>
        <v>18</v>
      </c>
    </row>
    <row r="16" spans="1:16" s="85" customFormat="1" ht="12.75" x14ac:dyDescent="0.2">
      <c r="A16" s="58">
        <v>7</v>
      </c>
      <c r="B16" s="58" t="s">
        <v>727</v>
      </c>
      <c r="C16" s="46">
        <v>3.39</v>
      </c>
      <c r="D16" s="44">
        <f t="shared" si="0"/>
        <v>113.75838926174497</v>
      </c>
      <c r="E16" s="43">
        <v>12</v>
      </c>
      <c r="F16" s="43">
        <v>9</v>
      </c>
      <c r="G16" s="43">
        <v>131</v>
      </c>
      <c r="H16" s="43">
        <v>114</v>
      </c>
      <c r="I16" s="43">
        <v>45.9</v>
      </c>
      <c r="J16" s="49">
        <f t="shared" si="1"/>
        <v>1.4315291999999999</v>
      </c>
      <c r="K16" s="44">
        <f t="shared" si="2"/>
        <v>114.25623779243094</v>
      </c>
      <c r="L16" s="43">
        <v>6</v>
      </c>
      <c r="M16" s="231">
        <f>[1]V.rapsis!L8</f>
        <v>5.882352941176471</v>
      </c>
      <c r="N16" s="43">
        <v>648</v>
      </c>
      <c r="O16" s="51">
        <f t="shared" si="3"/>
        <v>18</v>
      </c>
    </row>
    <row r="17" spans="1:16" s="85" customFormat="1" ht="12.75" x14ac:dyDescent="0.2">
      <c r="A17" s="58">
        <v>8</v>
      </c>
      <c r="B17" s="58" t="s">
        <v>393</v>
      </c>
      <c r="C17" s="46">
        <v>3.37</v>
      </c>
      <c r="D17" s="44">
        <f t="shared" si="0"/>
        <v>113.08724832214766</v>
      </c>
      <c r="E17" s="43">
        <v>12</v>
      </c>
      <c r="F17" s="43">
        <v>9</v>
      </c>
      <c r="G17" s="43">
        <v>126</v>
      </c>
      <c r="H17" s="43">
        <v>114</v>
      </c>
      <c r="I17" s="43">
        <v>44.3</v>
      </c>
      <c r="J17" s="49">
        <f t="shared" si="1"/>
        <v>1.3734771999999997</v>
      </c>
      <c r="K17" s="44">
        <f t="shared" si="2"/>
        <v>109.62286872365733</v>
      </c>
      <c r="L17" s="43">
        <v>6</v>
      </c>
      <c r="M17" s="231">
        <f>[1]V.rapsis!L9</f>
        <v>5.2571428571428571</v>
      </c>
      <c r="N17" s="43">
        <v>648</v>
      </c>
      <c r="O17" s="51">
        <f t="shared" si="3"/>
        <v>18</v>
      </c>
    </row>
    <row r="18" spans="1:16" s="85" customFormat="1" ht="12.75" x14ac:dyDescent="0.2">
      <c r="A18" s="58">
        <v>9</v>
      </c>
      <c r="B18" s="58" t="s">
        <v>394</v>
      </c>
      <c r="C18" s="46">
        <v>3.29</v>
      </c>
      <c r="D18" s="44">
        <f t="shared" si="0"/>
        <v>110.40268456375838</v>
      </c>
      <c r="E18" s="43">
        <v>12</v>
      </c>
      <c r="F18" s="43">
        <v>9</v>
      </c>
      <c r="G18" s="43">
        <v>128</v>
      </c>
      <c r="H18" s="43">
        <v>114</v>
      </c>
      <c r="I18" s="43">
        <v>48.6</v>
      </c>
      <c r="J18" s="49">
        <f t="shared" si="1"/>
        <v>1.4710248000000001</v>
      </c>
      <c r="K18" s="44">
        <f t="shared" si="2"/>
        <v>117.40854419690719</v>
      </c>
      <c r="L18" s="43">
        <v>7</v>
      </c>
      <c r="M18" s="231">
        <f>[1]V.rapsis!L10</f>
        <v>5.7142857142857144</v>
      </c>
      <c r="N18" s="43">
        <v>683</v>
      </c>
      <c r="O18" s="51">
        <f t="shared" si="3"/>
        <v>19</v>
      </c>
    </row>
    <row r="19" spans="1:16" s="85" customFormat="1" ht="12.75" x14ac:dyDescent="0.2">
      <c r="A19" s="58">
        <v>10</v>
      </c>
      <c r="B19" s="58" t="s">
        <v>395</v>
      </c>
      <c r="C19" s="46">
        <v>3.57</v>
      </c>
      <c r="D19" s="44">
        <f t="shared" si="0"/>
        <v>119.79865771812081</v>
      </c>
      <c r="E19" s="43">
        <v>14</v>
      </c>
      <c r="F19" s="43">
        <v>9</v>
      </c>
      <c r="G19" s="43">
        <v>119</v>
      </c>
      <c r="H19" s="43">
        <v>113</v>
      </c>
      <c r="I19" s="43">
        <v>48.2</v>
      </c>
      <c r="J19" s="49">
        <f t="shared" si="1"/>
        <v>1.5830807999999998</v>
      </c>
      <c r="K19" s="44">
        <f t="shared" si="2"/>
        <v>126.35219479241624</v>
      </c>
      <c r="L19" s="43">
        <v>8</v>
      </c>
      <c r="M19" s="231">
        <f>[1]V.rapsis!L11</f>
        <v>5.3333333333333339</v>
      </c>
      <c r="N19" s="43">
        <v>681</v>
      </c>
      <c r="O19" s="51">
        <f t="shared" si="3"/>
        <v>22</v>
      </c>
    </row>
    <row r="20" spans="1:16" s="85" customFormat="1" ht="12.75" x14ac:dyDescent="0.2">
      <c r="A20" s="58">
        <v>11</v>
      </c>
      <c r="B20" s="58" t="s">
        <v>113</v>
      </c>
      <c r="C20" s="46">
        <v>3.45</v>
      </c>
      <c r="D20" s="44">
        <f t="shared" si="0"/>
        <v>115.77181208053692</v>
      </c>
      <c r="E20" s="43">
        <v>14</v>
      </c>
      <c r="F20" s="43">
        <v>9</v>
      </c>
      <c r="G20" s="43">
        <v>127</v>
      </c>
      <c r="H20" s="43">
        <v>114</v>
      </c>
      <c r="I20" s="47">
        <v>46.1</v>
      </c>
      <c r="J20" s="49">
        <f t="shared" si="1"/>
        <v>1.463214</v>
      </c>
      <c r="K20" s="44">
        <f t="shared" si="2"/>
        <v>116.78513209874731</v>
      </c>
      <c r="L20" s="43">
        <v>7</v>
      </c>
      <c r="M20" s="231">
        <f>[1]V.rapsis!L12</f>
        <v>4.9577464788732399</v>
      </c>
      <c r="N20" s="43">
        <v>684</v>
      </c>
      <c r="O20" s="51">
        <f t="shared" si="3"/>
        <v>21</v>
      </c>
    </row>
    <row r="21" spans="1:16" s="85" customFormat="1" ht="12.75" x14ac:dyDescent="0.2"/>
    <row r="22" spans="1:16" s="85" customFormat="1" ht="12.75" x14ac:dyDescent="0.2">
      <c r="A22" s="113" t="s">
        <v>708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7"/>
      <c r="L22" s="107"/>
      <c r="M22" s="107"/>
      <c r="N22" s="103"/>
      <c r="O22" s="40"/>
    </row>
    <row r="23" spans="1:16" s="85" customFormat="1" ht="12.75" x14ac:dyDescent="0.2">
      <c r="A23" s="304">
        <v>1</v>
      </c>
      <c r="B23" s="304" t="s">
        <v>112</v>
      </c>
      <c r="C23" s="299">
        <v>4.13</v>
      </c>
      <c r="D23" s="301">
        <v>100</v>
      </c>
      <c r="E23" s="297">
        <v>10</v>
      </c>
      <c r="F23" s="297">
        <v>9</v>
      </c>
      <c r="G23" s="297">
        <v>147</v>
      </c>
      <c r="H23" s="297">
        <v>112</v>
      </c>
      <c r="I23" s="300">
        <v>44.6</v>
      </c>
      <c r="J23" s="299">
        <f>(((C23*92)/100)*I23)/100</f>
        <v>1.6946216000000001</v>
      </c>
      <c r="K23" s="301">
        <v>100</v>
      </c>
      <c r="L23" s="297">
        <v>5</v>
      </c>
      <c r="M23" s="300">
        <v>4.2</v>
      </c>
      <c r="N23" s="297">
        <v>636</v>
      </c>
      <c r="O23" s="297">
        <f>SUM(E23+L23)</f>
        <v>15</v>
      </c>
    </row>
    <row r="24" spans="1:16" s="85" customFormat="1" ht="12.75" x14ac:dyDescent="0.2">
      <c r="A24" s="58">
        <v>2</v>
      </c>
      <c r="B24" s="58" t="s">
        <v>389</v>
      </c>
      <c r="C24" s="46">
        <v>3.65</v>
      </c>
      <c r="D24" s="44">
        <f>(C24*100)/C$23</f>
        <v>88.377723970944317</v>
      </c>
      <c r="E24" s="43">
        <v>8</v>
      </c>
      <c r="F24" s="43">
        <v>8</v>
      </c>
      <c r="G24" s="43">
        <v>140</v>
      </c>
      <c r="H24" s="43">
        <v>109</v>
      </c>
      <c r="I24" s="227">
        <v>43.6</v>
      </c>
      <c r="J24" s="49">
        <f t="shared" ref="J24:J33" si="4">(((C24*92)/100)*I24)/100</f>
        <v>1.4640880000000001</v>
      </c>
      <c r="K24" s="44">
        <f>(J24*100)/J$23</f>
        <v>86.396160653210131</v>
      </c>
      <c r="L24" s="43">
        <v>4</v>
      </c>
      <c r="M24" s="47">
        <v>3.7</v>
      </c>
      <c r="N24" s="43">
        <v>653</v>
      </c>
      <c r="O24" s="51">
        <f t="shared" ref="O24:O33" si="5">SUM(E24+L24)</f>
        <v>12</v>
      </c>
      <c r="P24" s="85" t="s">
        <v>396</v>
      </c>
    </row>
    <row r="25" spans="1:16" s="85" customFormat="1" ht="12.75" x14ac:dyDescent="0.2">
      <c r="A25" s="58">
        <v>3</v>
      </c>
      <c r="B25" s="58" t="s">
        <v>390</v>
      </c>
      <c r="C25" s="46">
        <v>4.25</v>
      </c>
      <c r="D25" s="44">
        <f t="shared" ref="D25:D33" si="6">(C25*100)/C$23</f>
        <v>102.90556900726392</v>
      </c>
      <c r="E25" s="43">
        <v>10</v>
      </c>
      <c r="F25" s="43">
        <v>9</v>
      </c>
      <c r="G25" s="43">
        <v>147</v>
      </c>
      <c r="H25" s="43">
        <v>109</v>
      </c>
      <c r="I25" s="227">
        <v>45.2</v>
      </c>
      <c r="J25" s="49">
        <f t="shared" si="4"/>
        <v>1.7673200000000002</v>
      </c>
      <c r="K25" s="44">
        <f t="shared" ref="K25:K33" si="7">(J25*100)/J$23</f>
        <v>104.28994885937959</v>
      </c>
      <c r="L25" s="43">
        <v>5</v>
      </c>
      <c r="M25" s="47">
        <v>4</v>
      </c>
      <c r="N25" s="43">
        <v>62.7</v>
      </c>
      <c r="O25" s="51">
        <f t="shared" si="5"/>
        <v>15</v>
      </c>
    </row>
    <row r="26" spans="1:16" s="85" customFormat="1" ht="12.75" x14ac:dyDescent="0.2">
      <c r="A26" s="58">
        <v>4</v>
      </c>
      <c r="B26" s="58" t="s">
        <v>391</v>
      </c>
      <c r="C26" s="46">
        <v>4.0599999999999996</v>
      </c>
      <c r="D26" s="44">
        <f t="shared" si="6"/>
        <v>98.305084745762699</v>
      </c>
      <c r="E26" s="43">
        <v>10</v>
      </c>
      <c r="F26" s="43">
        <v>8</v>
      </c>
      <c r="G26" s="43">
        <v>151</v>
      </c>
      <c r="H26" s="43">
        <v>109</v>
      </c>
      <c r="I26" s="227">
        <v>45.2</v>
      </c>
      <c r="J26" s="49">
        <f t="shared" si="4"/>
        <v>1.6883104</v>
      </c>
      <c r="K26" s="44">
        <f t="shared" si="7"/>
        <v>99.627574675077909</v>
      </c>
      <c r="L26" s="43">
        <v>5</v>
      </c>
      <c r="M26" s="47">
        <v>3.3</v>
      </c>
      <c r="N26" s="43">
        <v>629</v>
      </c>
      <c r="O26" s="51">
        <f t="shared" si="5"/>
        <v>15</v>
      </c>
    </row>
    <row r="27" spans="1:16" s="85" customFormat="1" ht="12.75" x14ac:dyDescent="0.2">
      <c r="A27" s="58">
        <v>5</v>
      </c>
      <c r="B27" s="58" t="s">
        <v>392</v>
      </c>
      <c r="C27" s="46">
        <v>4.66</v>
      </c>
      <c r="D27" s="44">
        <f t="shared" si="6"/>
        <v>112.83292978208233</v>
      </c>
      <c r="E27" s="43">
        <v>12</v>
      </c>
      <c r="F27" s="43">
        <v>8</v>
      </c>
      <c r="G27" s="43">
        <v>157</v>
      </c>
      <c r="H27" s="43">
        <v>112</v>
      </c>
      <c r="I27" s="227">
        <v>45.9</v>
      </c>
      <c r="J27" s="49">
        <f t="shared" si="4"/>
        <v>1.9678248000000003</v>
      </c>
      <c r="K27" s="44">
        <f t="shared" si="7"/>
        <v>116.12178199546142</v>
      </c>
      <c r="L27" s="43">
        <v>7</v>
      </c>
      <c r="M27" s="47">
        <v>4.7</v>
      </c>
      <c r="N27" s="43">
        <v>620</v>
      </c>
      <c r="O27" s="51">
        <f t="shared" si="5"/>
        <v>19</v>
      </c>
    </row>
    <row r="28" spans="1:16" s="85" customFormat="1" ht="12.75" x14ac:dyDescent="0.2">
      <c r="A28" s="58">
        <v>6</v>
      </c>
      <c r="B28" s="58" t="s">
        <v>726</v>
      </c>
      <c r="C28" s="46">
        <v>3.85</v>
      </c>
      <c r="D28" s="44">
        <f t="shared" si="6"/>
        <v>93.220338983050851</v>
      </c>
      <c r="E28" s="43">
        <v>8</v>
      </c>
      <c r="F28" s="43">
        <v>9</v>
      </c>
      <c r="G28" s="43">
        <v>147</v>
      </c>
      <c r="H28" s="43">
        <v>109</v>
      </c>
      <c r="I28" s="227">
        <v>45.4</v>
      </c>
      <c r="J28" s="49">
        <f t="shared" si="4"/>
        <v>1.6080679999999998</v>
      </c>
      <c r="K28" s="44">
        <f t="shared" si="7"/>
        <v>94.89245268678269</v>
      </c>
      <c r="L28" s="43">
        <v>4</v>
      </c>
      <c r="M28" s="47">
        <v>4</v>
      </c>
      <c r="N28" s="43">
        <v>637</v>
      </c>
      <c r="O28" s="51">
        <f t="shared" si="5"/>
        <v>12</v>
      </c>
    </row>
    <row r="29" spans="1:16" s="85" customFormat="1" ht="12.75" x14ac:dyDescent="0.2">
      <c r="A29" s="58">
        <v>7</v>
      </c>
      <c r="B29" s="58" t="s">
        <v>727</v>
      </c>
      <c r="C29" s="46">
        <v>4</v>
      </c>
      <c r="D29" s="44">
        <f t="shared" si="6"/>
        <v>96.852300242130752</v>
      </c>
      <c r="E29" s="43">
        <v>10</v>
      </c>
      <c r="F29" s="43">
        <v>7</v>
      </c>
      <c r="G29" s="43">
        <v>158</v>
      </c>
      <c r="H29" s="43">
        <v>109</v>
      </c>
      <c r="I29" s="227">
        <v>44.6</v>
      </c>
      <c r="J29" s="49">
        <f t="shared" si="4"/>
        <v>1.6412800000000001</v>
      </c>
      <c r="K29" s="44">
        <f t="shared" si="7"/>
        <v>96.852300242130752</v>
      </c>
      <c r="L29" s="43">
        <v>5</v>
      </c>
      <c r="M29" s="47">
        <v>4.5999999999999996</v>
      </c>
      <c r="N29" s="43">
        <v>621</v>
      </c>
      <c r="O29" s="51">
        <f t="shared" si="5"/>
        <v>15</v>
      </c>
    </row>
    <row r="30" spans="1:16" s="85" customFormat="1" ht="12.75" x14ac:dyDescent="0.2">
      <c r="A30" s="58">
        <v>8</v>
      </c>
      <c r="B30" s="58" t="s">
        <v>393</v>
      </c>
      <c r="C30" s="46">
        <v>3.84</v>
      </c>
      <c r="D30" s="44">
        <f t="shared" si="6"/>
        <v>92.978208232445525</v>
      </c>
      <c r="E30" s="43">
        <v>8</v>
      </c>
      <c r="F30" s="43">
        <v>6</v>
      </c>
      <c r="G30" s="43">
        <v>144</v>
      </c>
      <c r="H30" s="43">
        <v>112</v>
      </c>
      <c r="I30" s="227">
        <v>44</v>
      </c>
      <c r="J30" s="49">
        <f t="shared" si="4"/>
        <v>1.5544319999999998</v>
      </c>
      <c r="K30" s="44">
        <f t="shared" si="7"/>
        <v>91.727380319004538</v>
      </c>
      <c r="L30" s="43">
        <v>4</v>
      </c>
      <c r="M30" s="47">
        <v>3.6</v>
      </c>
      <c r="N30" s="43">
        <v>625</v>
      </c>
      <c r="O30" s="51">
        <f t="shared" si="5"/>
        <v>12</v>
      </c>
    </row>
    <row r="31" spans="1:16" s="85" customFormat="1" ht="12.75" x14ac:dyDescent="0.2">
      <c r="A31" s="58">
        <v>9</v>
      </c>
      <c r="B31" s="58" t="s">
        <v>394</v>
      </c>
      <c r="C31" s="46">
        <v>4.2300000000000004</v>
      </c>
      <c r="D31" s="44">
        <f t="shared" si="6"/>
        <v>102.42130750605328</v>
      </c>
      <c r="E31" s="43">
        <v>10</v>
      </c>
      <c r="F31" s="43">
        <v>6</v>
      </c>
      <c r="G31" s="43">
        <v>146</v>
      </c>
      <c r="H31" s="43">
        <v>112</v>
      </c>
      <c r="I31" s="227">
        <v>47</v>
      </c>
      <c r="J31" s="49">
        <f t="shared" si="4"/>
        <v>1.8290520000000001</v>
      </c>
      <c r="K31" s="44">
        <f t="shared" si="7"/>
        <v>107.93276799965255</v>
      </c>
      <c r="L31" s="43">
        <v>6</v>
      </c>
      <c r="M31" s="47">
        <v>3.9</v>
      </c>
      <c r="N31" s="43">
        <v>657</v>
      </c>
      <c r="O31" s="51">
        <f t="shared" si="5"/>
        <v>16</v>
      </c>
    </row>
    <row r="32" spans="1:16" s="85" customFormat="1" ht="12.75" x14ac:dyDescent="0.2">
      <c r="A32" s="58">
        <v>10</v>
      </c>
      <c r="B32" s="58" t="s">
        <v>395</v>
      </c>
      <c r="C32" s="46">
        <v>4.6500000000000004</v>
      </c>
      <c r="D32" s="44">
        <f t="shared" si="6"/>
        <v>112.59079903147702</v>
      </c>
      <c r="E32" s="43">
        <v>12</v>
      </c>
      <c r="F32" s="43">
        <v>7</v>
      </c>
      <c r="G32" s="43">
        <v>141</v>
      </c>
      <c r="H32" s="43">
        <v>112</v>
      </c>
      <c r="I32" s="227">
        <v>46.9</v>
      </c>
      <c r="J32" s="49">
        <f t="shared" si="4"/>
        <v>2.0063820000000003</v>
      </c>
      <c r="K32" s="44">
        <f t="shared" si="7"/>
        <v>118.39705099946798</v>
      </c>
      <c r="L32" s="43">
        <v>7</v>
      </c>
      <c r="M32" s="47">
        <v>3.8</v>
      </c>
      <c r="N32" s="43">
        <v>660</v>
      </c>
      <c r="O32" s="51">
        <f t="shared" si="5"/>
        <v>19</v>
      </c>
    </row>
    <row r="33" spans="1:16" s="85" customFormat="1" ht="12.75" x14ac:dyDescent="0.2">
      <c r="A33" s="58">
        <v>11</v>
      </c>
      <c r="B33" s="58" t="s">
        <v>113</v>
      </c>
      <c r="C33" s="46">
        <v>4.29</v>
      </c>
      <c r="D33" s="44">
        <f t="shared" si="6"/>
        <v>103.87409200968523</v>
      </c>
      <c r="E33" s="43">
        <v>10</v>
      </c>
      <c r="F33" s="43">
        <v>7</v>
      </c>
      <c r="G33" s="43">
        <v>143</v>
      </c>
      <c r="H33" s="43">
        <v>112</v>
      </c>
      <c r="I33" s="227">
        <v>45.9</v>
      </c>
      <c r="J33" s="49">
        <f t="shared" si="4"/>
        <v>1.8115812</v>
      </c>
      <c r="K33" s="44">
        <f t="shared" si="7"/>
        <v>106.90181218037111</v>
      </c>
      <c r="L33" s="43">
        <v>6</v>
      </c>
      <c r="M33" s="47">
        <v>3.5</v>
      </c>
      <c r="N33" s="43">
        <v>659</v>
      </c>
      <c r="O33" s="51">
        <f t="shared" si="5"/>
        <v>16</v>
      </c>
    </row>
    <row r="34" spans="1:16" s="85" customFormat="1" ht="12.75" x14ac:dyDescent="0.2"/>
    <row r="35" spans="1:16" s="85" customFormat="1" ht="12.75" x14ac:dyDescent="0.2">
      <c r="A35" s="101" t="s">
        <v>94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7"/>
      <c r="L35" s="107"/>
      <c r="M35" s="107"/>
      <c r="N35" s="103"/>
      <c r="O35" s="40"/>
    </row>
    <row r="36" spans="1:16" s="85" customFormat="1" ht="12.75" x14ac:dyDescent="0.2">
      <c r="A36" s="304">
        <v>1</v>
      </c>
      <c r="B36" s="304" t="s">
        <v>112</v>
      </c>
      <c r="C36" s="299">
        <v>3.32</v>
      </c>
      <c r="D36" s="301">
        <v>100</v>
      </c>
      <c r="E36" s="297">
        <v>10</v>
      </c>
      <c r="F36" s="297">
        <v>7</v>
      </c>
      <c r="G36" s="297">
        <v>157</v>
      </c>
      <c r="H36" s="297">
        <v>112</v>
      </c>
      <c r="I36" s="300">
        <v>47.9</v>
      </c>
      <c r="J36" s="299">
        <f>(((C36*92)/100)*I36)/100</f>
        <v>1.4630576</v>
      </c>
      <c r="K36" s="301">
        <v>100</v>
      </c>
      <c r="L36" s="297">
        <v>5</v>
      </c>
      <c r="M36" s="297">
        <v>3.7</v>
      </c>
      <c r="N36" s="297">
        <v>650</v>
      </c>
      <c r="O36" s="297">
        <f>SUM(E36+L36)</f>
        <v>15</v>
      </c>
    </row>
    <row r="37" spans="1:16" s="85" customFormat="1" ht="12.75" x14ac:dyDescent="0.2">
      <c r="A37" s="58">
        <v>2</v>
      </c>
      <c r="B37" s="58" t="s">
        <v>389</v>
      </c>
      <c r="C37" s="46">
        <v>3.1</v>
      </c>
      <c r="D37" s="44">
        <f>(C37*100)/C$36</f>
        <v>93.373493975903614</v>
      </c>
      <c r="E37" s="43">
        <v>8</v>
      </c>
      <c r="F37" s="43">
        <v>8</v>
      </c>
      <c r="G37" s="43">
        <v>153</v>
      </c>
      <c r="H37" s="43">
        <v>111</v>
      </c>
      <c r="I37" s="47">
        <v>47.1</v>
      </c>
      <c r="J37" s="49">
        <f t="shared" ref="J37:J46" si="8">(((C37*92)/100)*I37)/100</f>
        <v>1.3432919999999999</v>
      </c>
      <c r="K37" s="44">
        <f>(J37*100)/J$37</f>
        <v>100</v>
      </c>
      <c r="L37" s="43">
        <v>5</v>
      </c>
      <c r="M37" s="43">
        <v>3.8</v>
      </c>
      <c r="N37" s="43">
        <v>657</v>
      </c>
      <c r="O37" s="51">
        <f t="shared" ref="O37:O46" si="9">SUM(E37+L37)</f>
        <v>13</v>
      </c>
      <c r="P37" s="85" t="s">
        <v>396</v>
      </c>
    </row>
    <row r="38" spans="1:16" s="85" customFormat="1" ht="12.75" x14ac:dyDescent="0.2">
      <c r="A38" s="58">
        <v>3</v>
      </c>
      <c r="B38" s="58" t="s">
        <v>390</v>
      </c>
      <c r="C38" s="46">
        <v>3.66</v>
      </c>
      <c r="D38" s="44">
        <f t="shared" ref="D38:D46" si="10">(C38*100)/C$36</f>
        <v>110.2409638554217</v>
      </c>
      <c r="E38" s="43">
        <v>12</v>
      </c>
      <c r="F38" s="43">
        <v>8</v>
      </c>
      <c r="G38" s="43">
        <v>155</v>
      </c>
      <c r="H38" s="43">
        <v>116</v>
      </c>
      <c r="I38" s="47">
        <v>48.1</v>
      </c>
      <c r="J38" s="49">
        <f t="shared" si="8"/>
        <v>1.6196232000000004</v>
      </c>
      <c r="K38" s="44">
        <f t="shared" ref="K38:K46" si="11">(J38*100)/J$37</f>
        <v>120.57119375385251</v>
      </c>
      <c r="L38" s="43">
        <v>7</v>
      </c>
      <c r="M38" s="43">
        <v>3.6</v>
      </c>
      <c r="N38" s="43">
        <v>639</v>
      </c>
      <c r="O38" s="51">
        <f t="shared" si="9"/>
        <v>19</v>
      </c>
    </row>
    <row r="39" spans="1:16" s="85" customFormat="1" ht="12.75" x14ac:dyDescent="0.2">
      <c r="A39" s="58">
        <v>4</v>
      </c>
      <c r="B39" s="58" t="s">
        <v>391</v>
      </c>
      <c r="C39" s="46">
        <v>3.32</v>
      </c>
      <c r="D39" s="44">
        <f t="shared" si="10"/>
        <v>100</v>
      </c>
      <c r="E39" s="43">
        <v>10</v>
      </c>
      <c r="F39" s="43">
        <v>7</v>
      </c>
      <c r="G39" s="43">
        <v>159</v>
      </c>
      <c r="H39" s="43">
        <v>113</v>
      </c>
      <c r="I39" s="47">
        <v>48.3</v>
      </c>
      <c r="J39" s="49">
        <f t="shared" si="8"/>
        <v>1.4752751999999998</v>
      </c>
      <c r="K39" s="44">
        <f t="shared" si="11"/>
        <v>109.8253544277789</v>
      </c>
      <c r="L39" s="43">
        <v>6</v>
      </c>
      <c r="M39" s="43">
        <v>3.2</v>
      </c>
      <c r="N39" s="43">
        <v>642</v>
      </c>
      <c r="O39" s="51">
        <f t="shared" si="9"/>
        <v>16</v>
      </c>
    </row>
    <row r="40" spans="1:16" s="85" customFormat="1" ht="12.75" x14ac:dyDescent="0.2">
      <c r="A40" s="58">
        <v>5</v>
      </c>
      <c r="B40" s="58" t="s">
        <v>392</v>
      </c>
      <c r="C40" s="46">
        <v>3.6</v>
      </c>
      <c r="D40" s="44">
        <f t="shared" si="10"/>
        <v>108.43373493975903</v>
      </c>
      <c r="E40" s="43">
        <v>12</v>
      </c>
      <c r="F40" s="43">
        <v>8</v>
      </c>
      <c r="G40" s="43">
        <v>160</v>
      </c>
      <c r="H40" s="43">
        <v>114</v>
      </c>
      <c r="I40" s="47">
        <v>49.3</v>
      </c>
      <c r="J40" s="49">
        <f t="shared" si="8"/>
        <v>1.6328159999999996</v>
      </c>
      <c r="K40" s="44">
        <f t="shared" si="11"/>
        <v>121.55331826587218</v>
      </c>
      <c r="L40" s="43">
        <v>7</v>
      </c>
      <c r="M40" s="43">
        <v>4.2</v>
      </c>
      <c r="N40" s="43">
        <v>629</v>
      </c>
      <c r="O40" s="51">
        <f t="shared" si="9"/>
        <v>19</v>
      </c>
    </row>
    <row r="41" spans="1:16" s="85" customFormat="1" ht="12.75" x14ac:dyDescent="0.2">
      <c r="A41" s="58">
        <v>6</v>
      </c>
      <c r="B41" s="58" t="s">
        <v>726</v>
      </c>
      <c r="C41" s="46">
        <v>3.35</v>
      </c>
      <c r="D41" s="44">
        <f t="shared" si="10"/>
        <v>100.90361445783132</v>
      </c>
      <c r="E41" s="43">
        <v>10</v>
      </c>
      <c r="F41" s="43">
        <v>8</v>
      </c>
      <c r="G41" s="43">
        <v>151</v>
      </c>
      <c r="H41" s="43">
        <v>116</v>
      </c>
      <c r="I41" s="47">
        <v>48.2</v>
      </c>
      <c r="J41" s="49">
        <f t="shared" si="8"/>
        <v>1.4855240000000001</v>
      </c>
      <c r="K41" s="44">
        <f t="shared" si="11"/>
        <v>110.58831586877612</v>
      </c>
      <c r="L41" s="43">
        <v>6</v>
      </c>
      <c r="M41" s="43">
        <v>3.9</v>
      </c>
      <c r="N41" s="43">
        <v>654</v>
      </c>
      <c r="O41" s="51">
        <f t="shared" si="9"/>
        <v>16</v>
      </c>
    </row>
    <row r="42" spans="1:16" s="85" customFormat="1" ht="12.75" x14ac:dyDescent="0.2">
      <c r="A42" s="58">
        <v>7</v>
      </c>
      <c r="B42" s="58" t="s">
        <v>727</v>
      </c>
      <c r="C42" s="46">
        <v>3.57</v>
      </c>
      <c r="D42" s="44">
        <f t="shared" si="10"/>
        <v>107.53012048192771</v>
      </c>
      <c r="E42" s="43">
        <v>12</v>
      </c>
      <c r="F42" s="43">
        <v>8</v>
      </c>
      <c r="G42" s="43">
        <v>159</v>
      </c>
      <c r="H42" s="43">
        <v>114</v>
      </c>
      <c r="I42" s="47">
        <v>48.900000000000006</v>
      </c>
      <c r="J42" s="49">
        <f t="shared" si="8"/>
        <v>1.6060715999999999</v>
      </c>
      <c r="K42" s="44">
        <f t="shared" si="11"/>
        <v>119.56235874255188</v>
      </c>
      <c r="L42" s="43">
        <v>7</v>
      </c>
      <c r="M42" s="43">
        <v>4.2</v>
      </c>
      <c r="N42" s="43">
        <v>638</v>
      </c>
      <c r="O42" s="51">
        <f t="shared" si="9"/>
        <v>19</v>
      </c>
    </row>
    <row r="43" spans="1:16" s="85" customFormat="1" ht="12.75" x14ac:dyDescent="0.2">
      <c r="A43" s="58">
        <v>8</v>
      </c>
      <c r="B43" s="58" t="s">
        <v>393</v>
      </c>
      <c r="C43" s="46">
        <v>3.15</v>
      </c>
      <c r="D43" s="44">
        <f t="shared" si="10"/>
        <v>94.879518072289159</v>
      </c>
      <c r="E43" s="43">
        <v>8</v>
      </c>
      <c r="F43" s="43">
        <v>9</v>
      </c>
      <c r="G43" s="43">
        <v>151</v>
      </c>
      <c r="H43" s="43">
        <v>112</v>
      </c>
      <c r="I43" s="47">
        <v>47.8</v>
      </c>
      <c r="J43" s="49">
        <f t="shared" si="8"/>
        <v>1.3852439999999999</v>
      </c>
      <c r="K43" s="44">
        <f t="shared" si="11"/>
        <v>103.12307376207109</v>
      </c>
      <c r="L43" s="43">
        <v>5</v>
      </c>
      <c r="M43" s="43">
        <v>3.3</v>
      </c>
      <c r="N43" s="43">
        <v>636</v>
      </c>
      <c r="O43" s="51">
        <f t="shared" si="9"/>
        <v>13</v>
      </c>
    </row>
    <row r="44" spans="1:16" s="85" customFormat="1" ht="12.75" x14ac:dyDescent="0.2">
      <c r="A44" s="58">
        <v>9</v>
      </c>
      <c r="B44" s="58" t="s">
        <v>394</v>
      </c>
      <c r="C44" s="46">
        <v>3.07</v>
      </c>
      <c r="D44" s="44">
        <f t="shared" si="10"/>
        <v>92.46987951807229</v>
      </c>
      <c r="E44" s="43">
        <v>8</v>
      </c>
      <c r="F44" s="43">
        <v>7</v>
      </c>
      <c r="G44" s="43">
        <v>157</v>
      </c>
      <c r="H44" s="43">
        <v>114</v>
      </c>
      <c r="I44" s="47">
        <v>50.9</v>
      </c>
      <c r="J44" s="49">
        <f t="shared" si="8"/>
        <v>1.4376195999999999</v>
      </c>
      <c r="K44" s="44">
        <f t="shared" si="11"/>
        <v>107.02212177248133</v>
      </c>
      <c r="L44" s="43">
        <v>6</v>
      </c>
      <c r="M44" s="43">
        <v>3.6</v>
      </c>
      <c r="N44" s="43">
        <v>671</v>
      </c>
      <c r="O44" s="51">
        <f t="shared" si="9"/>
        <v>14</v>
      </c>
    </row>
    <row r="45" spans="1:16" s="85" customFormat="1" ht="12.75" x14ac:dyDescent="0.2">
      <c r="A45" s="58">
        <v>10</v>
      </c>
      <c r="B45" s="58" t="s">
        <v>395</v>
      </c>
      <c r="C45" s="46">
        <v>3.65</v>
      </c>
      <c r="D45" s="44">
        <f t="shared" si="10"/>
        <v>109.93975903614458</v>
      </c>
      <c r="E45" s="43">
        <v>12</v>
      </c>
      <c r="F45" s="43">
        <v>8</v>
      </c>
      <c r="G45" s="43">
        <v>154</v>
      </c>
      <c r="H45" s="43">
        <v>112</v>
      </c>
      <c r="I45" s="47">
        <v>50.4</v>
      </c>
      <c r="J45" s="49">
        <f t="shared" si="8"/>
        <v>1.6924319999999999</v>
      </c>
      <c r="K45" s="44">
        <f t="shared" si="11"/>
        <v>125.99137045407849</v>
      </c>
      <c r="L45" s="43">
        <v>8</v>
      </c>
      <c r="M45" s="43">
        <v>3.6</v>
      </c>
      <c r="N45" s="43">
        <v>675</v>
      </c>
      <c r="O45" s="51">
        <f t="shared" si="9"/>
        <v>20</v>
      </c>
    </row>
    <row r="46" spans="1:16" s="85" customFormat="1" ht="12.75" x14ac:dyDescent="0.2">
      <c r="A46" s="58">
        <v>11</v>
      </c>
      <c r="B46" s="58" t="s">
        <v>113</v>
      </c>
      <c r="C46" s="46">
        <v>3.43</v>
      </c>
      <c r="D46" s="44">
        <f t="shared" si="10"/>
        <v>103.31325301204819</v>
      </c>
      <c r="E46" s="43">
        <v>10</v>
      </c>
      <c r="F46" s="43">
        <v>9</v>
      </c>
      <c r="G46" s="43">
        <v>151</v>
      </c>
      <c r="H46" s="43">
        <v>111</v>
      </c>
      <c r="I46" s="47">
        <v>49.5</v>
      </c>
      <c r="J46" s="49">
        <f t="shared" si="8"/>
        <v>1.562022</v>
      </c>
      <c r="K46" s="44">
        <f t="shared" si="11"/>
        <v>116.28313129237725</v>
      </c>
      <c r="L46" s="43">
        <v>7</v>
      </c>
      <c r="M46" s="43">
        <v>3.5</v>
      </c>
      <c r="N46" s="43">
        <v>684</v>
      </c>
      <c r="O46" s="51">
        <f t="shared" si="9"/>
        <v>17</v>
      </c>
    </row>
    <row r="47" spans="1:16" s="85" customFormat="1" ht="12.75" x14ac:dyDescent="0.2"/>
    <row r="48" spans="1:16" s="85" customFormat="1" ht="12.75" x14ac:dyDescent="0.2">
      <c r="A48" s="101" t="s">
        <v>706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7"/>
      <c r="L48" s="107"/>
      <c r="M48" s="107"/>
      <c r="N48" s="103"/>
      <c r="O48" s="40"/>
    </row>
    <row r="49" spans="1:16" s="85" customFormat="1" ht="12.75" x14ac:dyDescent="0.2">
      <c r="A49" s="304">
        <v>1</v>
      </c>
      <c r="B49" s="304" t="s">
        <v>112</v>
      </c>
      <c r="C49" s="299">
        <f t="shared" ref="C49:C59" si="12">SUM(C10+C23+C36)/3</f>
        <v>3.4766666666666666</v>
      </c>
      <c r="D49" s="301">
        <v>100</v>
      </c>
      <c r="E49" s="297">
        <v>10</v>
      </c>
      <c r="F49" s="301">
        <f t="shared" ref="F49:I51" si="13">SUM(F10+F23+F36)/3</f>
        <v>8.3333333333333339</v>
      </c>
      <c r="G49" s="301">
        <f t="shared" si="13"/>
        <v>143.33333333333334</v>
      </c>
      <c r="H49" s="302">
        <f t="shared" si="13"/>
        <v>112.66666666666667</v>
      </c>
      <c r="I49" s="300">
        <f t="shared" si="13"/>
        <v>46.06666666666667</v>
      </c>
      <c r="J49" s="299">
        <f>(((C49*92)/100)*I49)/100</f>
        <v>1.4734576888888893</v>
      </c>
      <c r="K49" s="301">
        <v>100</v>
      </c>
      <c r="L49" s="297">
        <v>5</v>
      </c>
      <c r="M49" s="300">
        <f t="shared" ref="M49:N51" si="14">SUM(M10+M23+M36)/3</f>
        <v>4.5039800995024875</v>
      </c>
      <c r="N49" s="301">
        <f t="shared" si="14"/>
        <v>649</v>
      </c>
      <c r="O49" s="297">
        <f>SUM(E49+L49)</f>
        <v>15</v>
      </c>
    </row>
    <row r="50" spans="1:16" s="85" customFormat="1" ht="12.75" x14ac:dyDescent="0.2">
      <c r="A50" s="58">
        <v>2</v>
      </c>
      <c r="B50" s="58" t="s">
        <v>389</v>
      </c>
      <c r="C50" s="49">
        <f t="shared" si="12"/>
        <v>2.97</v>
      </c>
      <c r="D50" s="50">
        <f>(C50*100)/C$49</f>
        <v>85.426653883029729</v>
      </c>
      <c r="E50" s="51">
        <v>6</v>
      </c>
      <c r="F50" s="50">
        <f t="shared" si="13"/>
        <v>8.3333333333333339</v>
      </c>
      <c r="G50" s="50">
        <f t="shared" si="13"/>
        <v>137</v>
      </c>
      <c r="H50" s="61">
        <f t="shared" si="13"/>
        <v>110.33333333333333</v>
      </c>
      <c r="I50" s="52">
        <f t="shared" si="13"/>
        <v>44.699999999999996</v>
      </c>
      <c r="J50" s="49">
        <f t="shared" ref="J50:J59" si="15">(((C50*92)/100)*I50)/100</f>
        <v>1.2213828</v>
      </c>
      <c r="K50" s="50">
        <f>(J50*100)/J$49</f>
        <v>82.892288608641692</v>
      </c>
      <c r="L50" s="51">
        <v>3</v>
      </c>
      <c r="M50" s="231">
        <f t="shared" si="14"/>
        <v>4.0789473684210522</v>
      </c>
      <c r="N50" s="50">
        <f t="shared" si="14"/>
        <v>660</v>
      </c>
      <c r="O50" s="51">
        <f t="shared" ref="O50:O59" si="16">SUM(E50+L50)</f>
        <v>9</v>
      </c>
      <c r="P50" s="85" t="s">
        <v>396</v>
      </c>
    </row>
    <row r="51" spans="1:16" s="85" customFormat="1" ht="12.75" x14ac:dyDescent="0.2">
      <c r="A51" s="58">
        <v>3</v>
      </c>
      <c r="B51" s="58" t="s">
        <v>390</v>
      </c>
      <c r="C51" s="49">
        <f t="shared" si="12"/>
        <v>3.7666666666666671</v>
      </c>
      <c r="D51" s="50">
        <f t="shared" ref="D51:D59" si="17">(C51*100)/C$49</f>
        <v>108.34132310642379</v>
      </c>
      <c r="E51" s="51">
        <v>12</v>
      </c>
      <c r="F51" s="50">
        <f t="shared" si="13"/>
        <v>8.6666666666666661</v>
      </c>
      <c r="G51" s="50">
        <f t="shared" si="13"/>
        <v>144.66666666666666</v>
      </c>
      <c r="H51" s="61">
        <f t="shared" si="13"/>
        <v>113</v>
      </c>
      <c r="I51" s="52">
        <f t="shared" si="13"/>
        <v>46.300000000000004</v>
      </c>
      <c r="J51" s="49">
        <f t="shared" si="15"/>
        <v>1.6044493333333336</v>
      </c>
      <c r="K51" s="50">
        <f t="shared" ref="K51:K59" si="18">(J51*100)/J$49</f>
        <v>108.89008523503806</v>
      </c>
      <c r="L51" s="51">
        <v>6</v>
      </c>
      <c r="M51" s="231">
        <f t="shared" si="14"/>
        <v>4.101960784313726</v>
      </c>
      <c r="N51" s="50">
        <f t="shared" si="14"/>
        <v>451.23333333333335</v>
      </c>
      <c r="O51" s="51">
        <f t="shared" si="16"/>
        <v>18</v>
      </c>
    </row>
    <row r="52" spans="1:16" s="85" customFormat="1" ht="12.75" x14ac:dyDescent="0.2">
      <c r="A52" s="58">
        <v>4</v>
      </c>
      <c r="B52" s="58" t="s">
        <v>391</v>
      </c>
      <c r="C52" s="49">
        <f t="shared" si="12"/>
        <v>3.44</v>
      </c>
      <c r="D52" s="50">
        <f t="shared" si="17"/>
        <v>98.945349952061363</v>
      </c>
      <c r="E52" s="51">
        <v>10</v>
      </c>
      <c r="F52" s="50">
        <f t="shared" ref="F52:H59" si="19">SUM(F13+F26+F39)/3</f>
        <v>8</v>
      </c>
      <c r="G52" s="50">
        <f t="shared" si="19"/>
        <v>141.33333333333334</v>
      </c>
      <c r="H52" s="61">
        <f t="shared" si="19"/>
        <v>112</v>
      </c>
      <c r="I52" s="52">
        <v>44.2</v>
      </c>
      <c r="J52" s="49">
        <f t="shared" si="15"/>
        <v>1.3988416000000001</v>
      </c>
      <c r="K52" s="50">
        <f t="shared" si="18"/>
        <v>94.935987001760736</v>
      </c>
      <c r="L52" s="51">
        <v>4</v>
      </c>
      <c r="M52" s="231">
        <f t="shared" ref="M52:M59" si="20">SUM(M13+M26+M39)/3</f>
        <v>3.6393034825870649</v>
      </c>
      <c r="N52" s="50">
        <v>680</v>
      </c>
      <c r="O52" s="51">
        <f t="shared" si="16"/>
        <v>14</v>
      </c>
    </row>
    <row r="53" spans="1:16" s="85" customFormat="1" ht="12.75" x14ac:dyDescent="0.2">
      <c r="A53" s="58">
        <v>5</v>
      </c>
      <c r="B53" s="58" t="s">
        <v>392</v>
      </c>
      <c r="C53" s="49">
        <f t="shared" si="12"/>
        <v>3.8699999999999997</v>
      </c>
      <c r="D53" s="50">
        <f t="shared" si="17"/>
        <v>111.31351869606902</v>
      </c>
      <c r="E53" s="51">
        <v>12</v>
      </c>
      <c r="F53" s="50">
        <f t="shared" si="19"/>
        <v>8.3333333333333339</v>
      </c>
      <c r="G53" s="50">
        <f t="shared" si="19"/>
        <v>152.66666666666666</v>
      </c>
      <c r="H53" s="61">
        <f t="shared" si="19"/>
        <v>113</v>
      </c>
      <c r="I53" s="52">
        <f>SUM(I14+I27+I40)/3</f>
        <v>47</v>
      </c>
      <c r="J53" s="49">
        <f t="shared" si="15"/>
        <v>1.6733879999999999</v>
      </c>
      <c r="K53" s="50">
        <f t="shared" si="18"/>
        <v>113.56878535561309</v>
      </c>
      <c r="L53" s="51">
        <v>6</v>
      </c>
      <c r="M53" s="231">
        <f t="shared" si="20"/>
        <v>4.7566210045662096</v>
      </c>
      <c r="N53" s="50">
        <f>SUM(N14+N27+N40)/3</f>
        <v>631.33333333333337</v>
      </c>
      <c r="O53" s="51">
        <f t="shared" si="16"/>
        <v>18</v>
      </c>
    </row>
    <row r="54" spans="1:16" s="85" customFormat="1" ht="12.75" x14ac:dyDescent="0.2">
      <c r="A54" s="58">
        <v>6</v>
      </c>
      <c r="B54" s="58" t="s">
        <v>726</v>
      </c>
      <c r="C54" s="49">
        <f t="shared" si="12"/>
        <v>3.4499999999999997</v>
      </c>
      <c r="D54" s="50">
        <f t="shared" si="17"/>
        <v>99.232981783317356</v>
      </c>
      <c r="E54" s="51">
        <v>10</v>
      </c>
      <c r="F54" s="50">
        <f t="shared" si="19"/>
        <v>8.6666666666666661</v>
      </c>
      <c r="G54" s="50">
        <f t="shared" si="19"/>
        <v>138</v>
      </c>
      <c r="H54" s="61">
        <f t="shared" si="19"/>
        <v>113</v>
      </c>
      <c r="I54" s="52">
        <v>45.3</v>
      </c>
      <c r="J54" s="49">
        <f t="shared" si="15"/>
        <v>1.4378219999999999</v>
      </c>
      <c r="K54" s="50">
        <f t="shared" si="18"/>
        <v>97.581492216735342</v>
      </c>
      <c r="L54" s="51">
        <v>5</v>
      </c>
      <c r="M54" s="231">
        <f t="shared" si="20"/>
        <v>4.2549549549549548</v>
      </c>
      <c r="N54" s="50">
        <f>SUM(N15+N28+N41)/3</f>
        <v>648</v>
      </c>
      <c r="O54" s="51">
        <f t="shared" si="16"/>
        <v>15</v>
      </c>
    </row>
    <row r="55" spans="1:16" s="85" customFormat="1" ht="12.75" x14ac:dyDescent="0.2">
      <c r="A55" s="58">
        <v>7</v>
      </c>
      <c r="B55" s="58" t="s">
        <v>727</v>
      </c>
      <c r="C55" s="49">
        <f t="shared" si="12"/>
        <v>3.6533333333333338</v>
      </c>
      <c r="D55" s="50">
        <f t="shared" si="17"/>
        <v>105.08149568552254</v>
      </c>
      <c r="E55" s="51">
        <v>10</v>
      </c>
      <c r="F55" s="50">
        <f t="shared" si="19"/>
        <v>8</v>
      </c>
      <c r="G55" s="50">
        <f t="shared" si="19"/>
        <v>149.33333333333334</v>
      </c>
      <c r="H55" s="61">
        <f t="shared" si="19"/>
        <v>112.33333333333333</v>
      </c>
      <c r="I55" s="52">
        <f>SUM(I16+I29+I42)/3</f>
        <v>46.466666666666669</v>
      </c>
      <c r="J55" s="49">
        <f t="shared" si="15"/>
        <v>1.5617756444444446</v>
      </c>
      <c r="K55" s="50">
        <f t="shared" si="18"/>
        <v>105.99392545992647</v>
      </c>
      <c r="L55" s="51">
        <v>6</v>
      </c>
      <c r="M55" s="231">
        <f t="shared" si="20"/>
        <v>4.8941176470588239</v>
      </c>
      <c r="N55" s="50">
        <f>SUM(N16+N29+N42)/3</f>
        <v>635.66666666666663</v>
      </c>
      <c r="O55" s="51">
        <f t="shared" si="16"/>
        <v>16</v>
      </c>
    </row>
    <row r="56" spans="1:16" s="85" customFormat="1" ht="12.75" x14ac:dyDescent="0.2">
      <c r="A56" s="58">
        <v>8</v>
      </c>
      <c r="B56" s="58" t="s">
        <v>393</v>
      </c>
      <c r="C56" s="49">
        <f t="shared" si="12"/>
        <v>3.4533333333333331</v>
      </c>
      <c r="D56" s="50">
        <f t="shared" si="17"/>
        <v>99.328859060402678</v>
      </c>
      <c r="E56" s="51">
        <v>10</v>
      </c>
      <c r="F56" s="50">
        <f t="shared" si="19"/>
        <v>8</v>
      </c>
      <c r="G56" s="50">
        <f t="shared" si="19"/>
        <v>140.33333333333334</v>
      </c>
      <c r="H56" s="61">
        <f t="shared" si="19"/>
        <v>112.66666666666667</v>
      </c>
      <c r="I56" s="52">
        <f>SUM(I17+I30+I43)/3</f>
        <v>45.366666666666667</v>
      </c>
      <c r="J56" s="49">
        <f t="shared" si="15"/>
        <v>1.4413292444444445</v>
      </c>
      <c r="K56" s="50">
        <f t="shared" si="18"/>
        <v>97.819520391612173</v>
      </c>
      <c r="L56" s="51">
        <v>5</v>
      </c>
      <c r="M56" s="231">
        <f t="shared" si="20"/>
        <v>4.0523809523809531</v>
      </c>
      <c r="N56" s="50">
        <f>SUM(N17+N30+N43)/3</f>
        <v>636.33333333333337</v>
      </c>
      <c r="O56" s="51">
        <f t="shared" si="16"/>
        <v>15</v>
      </c>
    </row>
    <row r="57" spans="1:16" s="85" customFormat="1" ht="12.75" x14ac:dyDescent="0.2">
      <c r="A57" s="58">
        <v>9</v>
      </c>
      <c r="B57" s="58" t="s">
        <v>394</v>
      </c>
      <c r="C57" s="49">
        <f t="shared" si="12"/>
        <v>3.53</v>
      </c>
      <c r="D57" s="50">
        <f t="shared" si="17"/>
        <v>101.5340364333653</v>
      </c>
      <c r="E57" s="51">
        <v>10</v>
      </c>
      <c r="F57" s="50">
        <f t="shared" si="19"/>
        <v>7.333333333333333</v>
      </c>
      <c r="G57" s="50">
        <f t="shared" si="19"/>
        <v>143.66666666666666</v>
      </c>
      <c r="H57" s="61">
        <f t="shared" si="19"/>
        <v>113.33333333333333</v>
      </c>
      <c r="I57" s="52">
        <f>SUM(I18+I31+I44)/3</f>
        <v>48.833333333333336</v>
      </c>
      <c r="J57" s="49">
        <f t="shared" si="15"/>
        <v>1.5859113333333335</v>
      </c>
      <c r="K57" s="50">
        <f t="shared" si="18"/>
        <v>107.63195613233005</v>
      </c>
      <c r="L57" s="51">
        <v>6</v>
      </c>
      <c r="M57" s="231">
        <f t="shared" si="20"/>
        <v>4.4047619047619042</v>
      </c>
      <c r="N57" s="50">
        <f>SUM(N18+N31+N44)/3</f>
        <v>670.33333333333337</v>
      </c>
      <c r="O57" s="51">
        <f t="shared" si="16"/>
        <v>16</v>
      </c>
    </row>
    <row r="58" spans="1:16" s="85" customFormat="1" ht="12.75" x14ac:dyDescent="0.2">
      <c r="A58" s="58">
        <v>10</v>
      </c>
      <c r="B58" s="58" t="s">
        <v>395</v>
      </c>
      <c r="C58" s="49">
        <f t="shared" si="12"/>
        <v>3.956666666666667</v>
      </c>
      <c r="D58" s="50">
        <f t="shared" si="17"/>
        <v>113.80632790028764</v>
      </c>
      <c r="E58" s="51">
        <v>12</v>
      </c>
      <c r="F58" s="50">
        <f t="shared" si="19"/>
        <v>8</v>
      </c>
      <c r="G58" s="50">
        <f t="shared" si="19"/>
        <v>138</v>
      </c>
      <c r="H58" s="61">
        <f t="shared" si="19"/>
        <v>112.33333333333333</v>
      </c>
      <c r="I58" s="52">
        <v>43.4</v>
      </c>
      <c r="J58" s="49">
        <f t="shared" si="15"/>
        <v>1.5798178666666669</v>
      </c>
      <c r="K58" s="50">
        <f t="shared" si="18"/>
        <v>107.21840732718849</v>
      </c>
      <c r="L58" s="51">
        <v>6</v>
      </c>
      <c r="M58" s="231">
        <f t="shared" si="20"/>
        <v>4.2444444444444445</v>
      </c>
      <c r="N58" s="50">
        <v>687</v>
      </c>
      <c r="O58" s="51">
        <f t="shared" si="16"/>
        <v>18</v>
      </c>
    </row>
    <row r="59" spans="1:16" s="85" customFormat="1" ht="12.75" x14ac:dyDescent="0.2">
      <c r="A59" s="58">
        <v>11</v>
      </c>
      <c r="B59" s="58" t="s">
        <v>113</v>
      </c>
      <c r="C59" s="49">
        <f t="shared" si="12"/>
        <v>3.7233333333333332</v>
      </c>
      <c r="D59" s="50">
        <f t="shared" si="17"/>
        <v>107.09491850431448</v>
      </c>
      <c r="E59" s="51">
        <v>12</v>
      </c>
      <c r="F59" s="50">
        <f t="shared" si="19"/>
        <v>8.3333333333333339</v>
      </c>
      <c r="G59" s="50">
        <f t="shared" si="19"/>
        <v>140.33333333333334</v>
      </c>
      <c r="H59" s="61">
        <f t="shared" si="19"/>
        <v>112.33333333333333</v>
      </c>
      <c r="I59" s="52">
        <f>SUM(I20+I33+I46)/3</f>
        <v>47.166666666666664</v>
      </c>
      <c r="J59" s="49">
        <f t="shared" si="15"/>
        <v>1.6156784444444443</v>
      </c>
      <c r="K59" s="50">
        <f t="shared" si="18"/>
        <v>109.65217777395436</v>
      </c>
      <c r="L59" s="51">
        <v>6</v>
      </c>
      <c r="M59" s="231">
        <f t="shared" si="20"/>
        <v>3.9859154929577465</v>
      </c>
      <c r="N59" s="50">
        <f>SUM(N20+N33+N46)/3</f>
        <v>675.66666666666663</v>
      </c>
      <c r="O59" s="51">
        <f t="shared" si="16"/>
        <v>18</v>
      </c>
    </row>
    <row r="61" spans="1:16" x14ac:dyDescent="0.25">
      <c r="B61" s="371" t="s">
        <v>147</v>
      </c>
      <c r="C61" s="371"/>
      <c r="D61" s="371"/>
      <c r="E61" s="371"/>
      <c r="F61" s="371"/>
      <c r="G61" s="371"/>
      <c r="H61" s="371"/>
    </row>
    <row r="62" spans="1:16" x14ac:dyDescent="0.25">
      <c r="B62" s="125" t="s">
        <v>698</v>
      </c>
      <c r="C62" s="367" t="s">
        <v>34</v>
      </c>
      <c r="D62" s="368"/>
      <c r="E62" s="367" t="s">
        <v>185</v>
      </c>
      <c r="F62" s="368"/>
      <c r="G62" s="361" t="s">
        <v>148</v>
      </c>
      <c r="H62" s="368"/>
    </row>
    <row r="63" spans="1:16" x14ac:dyDescent="0.25">
      <c r="B63" s="126" t="s">
        <v>149</v>
      </c>
      <c r="C63" s="372"/>
      <c r="D63" s="373"/>
      <c r="E63" s="373"/>
      <c r="F63" s="373"/>
      <c r="G63" s="373"/>
      <c r="H63" s="374"/>
    </row>
    <row r="64" spans="1:16" s="89" customFormat="1" x14ac:dyDescent="0.25">
      <c r="B64" s="126" t="s">
        <v>214</v>
      </c>
      <c r="C64" s="357" t="s">
        <v>225</v>
      </c>
      <c r="D64" s="357"/>
      <c r="E64" s="360" t="s">
        <v>541</v>
      </c>
      <c r="F64" s="366"/>
      <c r="G64" s="362" t="s">
        <v>643</v>
      </c>
      <c r="H64" s="362"/>
    </row>
    <row r="65" spans="2:8" x14ac:dyDescent="0.25">
      <c r="B65" s="126" t="s">
        <v>150</v>
      </c>
      <c r="C65" s="367">
        <v>2.9</v>
      </c>
      <c r="D65" s="368"/>
      <c r="E65" s="390">
        <v>1.5</v>
      </c>
      <c r="F65" s="391"/>
      <c r="G65" s="365">
        <v>4</v>
      </c>
      <c r="H65" s="366"/>
    </row>
    <row r="66" spans="2:8" x14ac:dyDescent="0.25">
      <c r="B66" s="126" t="s">
        <v>151</v>
      </c>
      <c r="C66" s="367">
        <v>7.3</v>
      </c>
      <c r="D66" s="368"/>
      <c r="E66" s="390">
        <v>5.4</v>
      </c>
      <c r="F66" s="391"/>
      <c r="G66" s="365">
        <v>5.8</v>
      </c>
      <c r="H66" s="366"/>
    </row>
    <row r="67" spans="2:8" x14ac:dyDescent="0.25">
      <c r="B67" s="126" t="s">
        <v>152</v>
      </c>
      <c r="C67" s="367">
        <v>153</v>
      </c>
      <c r="D67" s="368"/>
      <c r="E67" s="390">
        <v>42</v>
      </c>
      <c r="F67" s="391"/>
      <c r="G67" s="390">
        <v>100</v>
      </c>
      <c r="H67" s="391"/>
    </row>
    <row r="68" spans="2:8" x14ac:dyDescent="0.25">
      <c r="B68" s="126" t="s">
        <v>153</v>
      </c>
      <c r="C68" s="367">
        <v>217</v>
      </c>
      <c r="D68" s="368"/>
      <c r="E68" s="390">
        <v>102</v>
      </c>
      <c r="F68" s="391"/>
      <c r="G68" s="365">
        <v>159</v>
      </c>
      <c r="H68" s="366"/>
    </row>
    <row r="69" spans="2:8" s="89" customFormat="1" x14ac:dyDescent="0.25">
      <c r="B69" s="126" t="s">
        <v>162</v>
      </c>
      <c r="C69" s="367" t="s">
        <v>451</v>
      </c>
      <c r="D69" s="361"/>
      <c r="E69" s="360" t="s">
        <v>542</v>
      </c>
      <c r="F69" s="360"/>
      <c r="G69" s="360" t="s">
        <v>232</v>
      </c>
      <c r="H69" s="366"/>
    </row>
    <row r="70" spans="2:8" x14ac:dyDescent="0.25">
      <c r="B70" s="126" t="s">
        <v>192</v>
      </c>
      <c r="C70" s="367" t="s">
        <v>205</v>
      </c>
      <c r="D70" s="361"/>
      <c r="E70" s="361"/>
      <c r="F70" s="361"/>
      <c r="G70" s="361"/>
      <c r="H70" s="368"/>
    </row>
    <row r="71" spans="2:8" x14ac:dyDescent="0.25">
      <c r="B71" s="126" t="s">
        <v>154</v>
      </c>
      <c r="C71" s="357" t="s">
        <v>431</v>
      </c>
      <c r="D71" s="357"/>
      <c r="E71" s="362" t="s">
        <v>458</v>
      </c>
      <c r="F71" s="362"/>
      <c r="G71" s="362" t="s">
        <v>644</v>
      </c>
      <c r="H71" s="362"/>
    </row>
    <row r="72" spans="2:8" x14ac:dyDescent="0.25">
      <c r="B72" s="125" t="s">
        <v>155</v>
      </c>
      <c r="C72" s="361" t="s">
        <v>452</v>
      </c>
      <c r="D72" s="368"/>
      <c r="E72" s="362" t="s">
        <v>551</v>
      </c>
      <c r="F72" s="362"/>
      <c r="G72" s="362" t="s">
        <v>645</v>
      </c>
      <c r="H72" s="362"/>
    </row>
    <row r="73" spans="2:8" s="89" customFormat="1" x14ac:dyDescent="0.25">
      <c r="B73" s="125"/>
      <c r="C73" s="248"/>
      <c r="D73" s="249"/>
      <c r="E73" s="217"/>
      <c r="F73" s="217"/>
      <c r="G73" s="217"/>
      <c r="H73" s="217"/>
    </row>
    <row r="74" spans="2:8" x14ac:dyDescent="0.25">
      <c r="B74" s="126" t="s">
        <v>156</v>
      </c>
      <c r="C74" s="363"/>
      <c r="D74" s="363"/>
      <c r="E74" s="363"/>
      <c r="F74" s="363"/>
      <c r="G74" s="363"/>
      <c r="H74" s="363"/>
    </row>
    <row r="75" spans="2:8" x14ac:dyDescent="0.25">
      <c r="B75" s="126" t="s">
        <v>453</v>
      </c>
      <c r="C75" s="127" t="s">
        <v>431</v>
      </c>
      <c r="D75" s="239" t="s">
        <v>454</v>
      </c>
      <c r="E75" s="267" t="s">
        <v>458</v>
      </c>
      <c r="F75" s="217" t="s">
        <v>190</v>
      </c>
      <c r="G75" s="251" t="s">
        <v>632</v>
      </c>
      <c r="H75" s="217" t="s">
        <v>635</v>
      </c>
    </row>
    <row r="76" spans="2:8" x14ac:dyDescent="0.25">
      <c r="B76" s="126" t="s">
        <v>189</v>
      </c>
      <c r="C76" s="126" t="s">
        <v>455</v>
      </c>
      <c r="D76" s="152">
        <v>50</v>
      </c>
      <c r="E76" s="267"/>
      <c r="F76" s="217" t="s">
        <v>544</v>
      </c>
      <c r="G76" s="251" t="s">
        <v>647</v>
      </c>
      <c r="H76" s="217" t="s">
        <v>646</v>
      </c>
    </row>
    <row r="77" spans="2:8" x14ac:dyDescent="0.25">
      <c r="B77" s="126" t="s">
        <v>189</v>
      </c>
      <c r="C77" s="126" t="s">
        <v>456</v>
      </c>
      <c r="D77" s="239" t="s">
        <v>457</v>
      </c>
      <c r="E77" s="267"/>
      <c r="F77" s="217" t="s">
        <v>545</v>
      </c>
      <c r="G77" s="251" t="s">
        <v>648</v>
      </c>
      <c r="H77" s="217" t="s">
        <v>649</v>
      </c>
    </row>
    <row r="78" spans="2:8" x14ac:dyDescent="0.25">
      <c r="B78" s="126" t="s">
        <v>189</v>
      </c>
      <c r="C78" s="126" t="s">
        <v>425</v>
      </c>
      <c r="D78" s="152">
        <v>42</v>
      </c>
      <c r="E78" s="241"/>
      <c r="F78" s="216"/>
      <c r="G78" s="241"/>
      <c r="H78" s="216"/>
    </row>
    <row r="79" spans="2:8" s="89" customFormat="1" x14ac:dyDescent="0.25">
      <c r="B79" s="126"/>
      <c r="C79" s="126"/>
      <c r="D79" s="239"/>
      <c r="E79" s="241"/>
      <c r="F79" s="216"/>
      <c r="G79" s="241"/>
      <c r="H79" s="216"/>
    </row>
    <row r="80" spans="2:8" x14ac:dyDescent="0.25">
      <c r="B80" s="126" t="s">
        <v>158</v>
      </c>
      <c r="C80" s="357"/>
      <c r="D80" s="357"/>
      <c r="E80" s="357"/>
      <c r="F80" s="357"/>
      <c r="G80" s="357"/>
      <c r="H80" s="357"/>
    </row>
    <row r="81" spans="2:8" x14ac:dyDescent="0.25">
      <c r="B81" s="126" t="s">
        <v>159</v>
      </c>
      <c r="C81" s="126" t="s">
        <v>458</v>
      </c>
      <c r="D81" s="126" t="s">
        <v>228</v>
      </c>
      <c r="E81" s="251" t="s">
        <v>552</v>
      </c>
      <c r="F81" s="251" t="s">
        <v>553</v>
      </c>
      <c r="G81" s="251" t="s">
        <v>458</v>
      </c>
      <c r="H81" s="251" t="s">
        <v>233</v>
      </c>
    </row>
    <row r="82" spans="2:8" x14ac:dyDescent="0.25">
      <c r="B82" s="129"/>
      <c r="C82" s="126"/>
      <c r="D82" s="126"/>
      <c r="E82" s="251"/>
      <c r="F82" s="251"/>
      <c r="G82" s="251"/>
      <c r="H82" s="251"/>
    </row>
    <row r="83" spans="2:8" s="89" customFormat="1" x14ac:dyDescent="0.25">
      <c r="B83" s="129"/>
      <c r="C83" s="126"/>
      <c r="D83" s="126"/>
      <c r="E83" s="251"/>
      <c r="F83" s="251"/>
      <c r="G83" s="251"/>
      <c r="H83" s="251"/>
    </row>
    <row r="84" spans="2:8" x14ac:dyDescent="0.25">
      <c r="B84" s="126" t="s">
        <v>160</v>
      </c>
      <c r="C84" s="126" t="s">
        <v>437</v>
      </c>
      <c r="D84" s="126" t="s">
        <v>229</v>
      </c>
      <c r="E84" s="251" t="s">
        <v>547</v>
      </c>
      <c r="F84" s="251" t="s">
        <v>554</v>
      </c>
      <c r="G84" s="251" t="s">
        <v>648</v>
      </c>
      <c r="H84" s="251" t="s">
        <v>165</v>
      </c>
    </row>
    <row r="85" spans="2:8" x14ac:dyDescent="0.25">
      <c r="B85" s="129"/>
      <c r="C85" s="126" t="s">
        <v>456</v>
      </c>
      <c r="D85" s="241" t="s">
        <v>436</v>
      </c>
      <c r="E85" s="251" t="s">
        <v>555</v>
      </c>
      <c r="F85" s="266" t="s">
        <v>559</v>
      </c>
      <c r="G85" s="251" t="s">
        <v>449</v>
      </c>
      <c r="H85" s="251" t="s">
        <v>222</v>
      </c>
    </row>
    <row r="86" spans="2:8" s="89" customFormat="1" x14ac:dyDescent="0.25">
      <c r="B86" s="129"/>
      <c r="C86" s="126"/>
      <c r="D86" s="241"/>
      <c r="E86" s="251" t="s">
        <v>556</v>
      </c>
      <c r="F86" s="266" t="s">
        <v>557</v>
      </c>
      <c r="G86" s="241"/>
      <c r="H86" s="241"/>
    </row>
    <row r="87" spans="2:8" s="89" customFormat="1" x14ac:dyDescent="0.25">
      <c r="B87" s="129"/>
      <c r="C87" s="126"/>
      <c r="D87" s="241"/>
      <c r="E87" s="251" t="s">
        <v>475</v>
      </c>
      <c r="F87" s="266" t="s">
        <v>559</v>
      </c>
      <c r="G87" s="241"/>
      <c r="H87" s="241"/>
    </row>
    <row r="88" spans="2:8" s="89" customFormat="1" x14ac:dyDescent="0.25">
      <c r="B88" s="129"/>
      <c r="C88" s="126"/>
      <c r="D88" s="241"/>
      <c r="E88" s="251" t="s">
        <v>560</v>
      </c>
      <c r="F88" s="251" t="s">
        <v>231</v>
      </c>
      <c r="G88" s="241"/>
      <c r="H88" s="241"/>
    </row>
    <row r="89" spans="2:8" x14ac:dyDescent="0.25">
      <c r="B89" s="129"/>
      <c r="C89" s="126"/>
      <c r="D89" s="126"/>
      <c r="E89" s="251"/>
      <c r="F89" s="251"/>
      <c r="G89" s="241"/>
      <c r="H89" s="241"/>
    </row>
    <row r="90" spans="2:8" x14ac:dyDescent="0.25">
      <c r="B90" s="129" t="s">
        <v>166</v>
      </c>
      <c r="C90" s="116" t="s">
        <v>449</v>
      </c>
      <c r="D90" s="116" t="s">
        <v>220</v>
      </c>
      <c r="E90" s="251"/>
      <c r="F90" s="260"/>
      <c r="G90" s="241"/>
      <c r="H90" s="241"/>
    </row>
    <row r="91" spans="2:8" x14ac:dyDescent="0.25">
      <c r="B91" s="129"/>
      <c r="C91" s="126"/>
      <c r="D91" s="126"/>
      <c r="E91" s="251"/>
      <c r="F91" s="251"/>
      <c r="G91" s="241"/>
      <c r="H91" s="241"/>
    </row>
    <row r="92" spans="2:8" x14ac:dyDescent="0.25">
      <c r="B92" s="129"/>
      <c r="C92" s="116"/>
      <c r="D92" s="116"/>
      <c r="E92" s="251"/>
      <c r="F92" s="251"/>
      <c r="G92" s="241"/>
      <c r="H92" s="241"/>
    </row>
    <row r="93" spans="2:8" x14ac:dyDescent="0.25">
      <c r="B93" s="126" t="s">
        <v>206</v>
      </c>
      <c r="C93" s="126" t="s">
        <v>459</v>
      </c>
      <c r="D93" s="126" t="s">
        <v>207</v>
      </c>
      <c r="E93" s="251" t="s">
        <v>556</v>
      </c>
      <c r="F93" s="251" t="s">
        <v>558</v>
      </c>
      <c r="G93" s="241"/>
      <c r="H93" s="241"/>
    </row>
    <row r="94" spans="2:8" x14ac:dyDescent="0.25">
      <c r="B94" s="126"/>
      <c r="C94" s="126"/>
      <c r="D94" s="126"/>
      <c r="E94" s="241"/>
      <c r="F94" s="241"/>
      <c r="G94" s="241"/>
      <c r="H94" s="241"/>
    </row>
    <row r="95" spans="2:8" x14ac:dyDescent="0.25">
      <c r="B95" s="130"/>
      <c r="C95" s="126"/>
      <c r="D95" s="126"/>
      <c r="E95" s="245"/>
      <c r="F95" s="245"/>
      <c r="G95" s="245"/>
      <c r="H95" s="245"/>
    </row>
    <row r="96" spans="2:8" x14ac:dyDescent="0.25">
      <c r="B96" s="126"/>
      <c r="C96" s="126"/>
      <c r="D96" s="126"/>
      <c r="E96" s="241"/>
      <c r="F96" s="241"/>
      <c r="G96" s="241"/>
      <c r="H96" s="241"/>
    </row>
    <row r="97" spans="2:8" x14ac:dyDescent="0.25">
      <c r="B97" s="126"/>
      <c r="C97" s="126"/>
      <c r="D97" s="126"/>
      <c r="E97" s="241"/>
      <c r="F97" s="241"/>
      <c r="G97" s="241"/>
      <c r="H97" s="241"/>
    </row>
  </sheetData>
  <mergeCells count="37">
    <mergeCell ref="O7:O8"/>
    <mergeCell ref="A7:A8"/>
    <mergeCell ref="B7:B8"/>
    <mergeCell ref="C7:E7"/>
    <mergeCell ref="J7:L7"/>
    <mergeCell ref="B61:H61"/>
    <mergeCell ref="C62:D62"/>
    <mergeCell ref="E62:F62"/>
    <mergeCell ref="G62:H62"/>
    <mergeCell ref="C63:H63"/>
    <mergeCell ref="C65:D65"/>
    <mergeCell ref="E65:F65"/>
    <mergeCell ref="G65:H65"/>
    <mergeCell ref="C66:D66"/>
    <mergeCell ref="E66:F66"/>
    <mergeCell ref="G66:H66"/>
    <mergeCell ref="E67:F67"/>
    <mergeCell ref="G67:H67"/>
    <mergeCell ref="C68:D68"/>
    <mergeCell ref="E68:F68"/>
    <mergeCell ref="G68:H68"/>
    <mergeCell ref="C74:H74"/>
    <mergeCell ref="C80:H80"/>
    <mergeCell ref="C64:D64"/>
    <mergeCell ref="C69:D69"/>
    <mergeCell ref="E64:F64"/>
    <mergeCell ref="E69:F69"/>
    <mergeCell ref="G64:H64"/>
    <mergeCell ref="G69:H69"/>
    <mergeCell ref="C70:H70"/>
    <mergeCell ref="C71:D71"/>
    <mergeCell ref="E71:F71"/>
    <mergeCell ref="G71:H71"/>
    <mergeCell ref="C72:D72"/>
    <mergeCell ref="E72:F72"/>
    <mergeCell ref="G72:H72"/>
    <mergeCell ref="C67:D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70"/>
  <sheetViews>
    <sheetView topLeftCell="A4" workbookViewId="0">
      <selection activeCell="H27" sqref="H27"/>
    </sheetView>
  </sheetViews>
  <sheetFormatPr defaultColWidth="8.85546875" defaultRowHeight="15" x14ac:dyDescent="0.25"/>
  <cols>
    <col min="1" max="1" width="4.5703125" style="88" customWidth="1"/>
    <col min="2" max="2" width="27.140625" style="88" customWidth="1"/>
    <col min="3" max="3" width="13.5703125" style="88" customWidth="1"/>
    <col min="4" max="4" width="22.5703125" style="88" customWidth="1"/>
    <col min="5" max="5" width="11.7109375" style="88" customWidth="1"/>
    <col min="6" max="6" width="23.7109375" style="88" customWidth="1"/>
    <col min="7" max="7" width="11.7109375" style="88" customWidth="1"/>
    <col min="8" max="8" width="26.85546875" style="88" customWidth="1"/>
    <col min="9" max="16384" width="8.85546875" style="88"/>
  </cols>
  <sheetData>
    <row r="2" spans="1:15" x14ac:dyDescent="0.25">
      <c r="B2" s="108" t="s">
        <v>403</v>
      </c>
    </row>
    <row r="3" spans="1:15" x14ac:dyDescent="0.25">
      <c r="B3" s="108" t="s">
        <v>404</v>
      </c>
    </row>
    <row r="5" spans="1:15" ht="15.75" x14ac:dyDescent="0.25">
      <c r="A5" s="102" t="s">
        <v>99</v>
      </c>
    </row>
    <row r="7" spans="1:15" ht="51" x14ac:dyDescent="0.25">
      <c r="A7" s="376" t="s">
        <v>1</v>
      </c>
      <c r="B7" s="376" t="s">
        <v>2</v>
      </c>
      <c r="C7" s="376" t="s">
        <v>100</v>
      </c>
      <c r="D7" s="376"/>
      <c r="E7" s="376"/>
      <c r="F7" s="105" t="s">
        <v>5</v>
      </c>
      <c r="G7" s="105" t="s">
        <v>28</v>
      </c>
      <c r="H7" s="105" t="s">
        <v>7</v>
      </c>
      <c r="I7" s="105" t="s">
        <v>101</v>
      </c>
      <c r="J7" s="396" t="s">
        <v>69</v>
      </c>
      <c r="K7" s="396"/>
      <c r="L7" s="396"/>
      <c r="M7" s="104" t="s">
        <v>70</v>
      </c>
      <c r="N7" s="110" t="s">
        <v>29</v>
      </c>
      <c r="O7" s="375" t="s">
        <v>13</v>
      </c>
    </row>
    <row r="8" spans="1:15" ht="76.5" x14ac:dyDescent="0.25">
      <c r="A8" s="376"/>
      <c r="B8" s="376"/>
      <c r="C8" s="105" t="s">
        <v>14</v>
      </c>
      <c r="D8" s="105" t="s">
        <v>15</v>
      </c>
      <c r="E8" s="105" t="s">
        <v>16</v>
      </c>
      <c r="F8" s="105" t="s">
        <v>16</v>
      </c>
      <c r="G8" s="105" t="s">
        <v>18</v>
      </c>
      <c r="H8" s="105" t="s">
        <v>19</v>
      </c>
      <c r="I8" s="105" t="s">
        <v>21</v>
      </c>
      <c r="J8" s="105" t="s">
        <v>71</v>
      </c>
      <c r="K8" s="106" t="s">
        <v>15</v>
      </c>
      <c r="L8" s="106" t="s">
        <v>16</v>
      </c>
      <c r="M8" s="106" t="s">
        <v>22</v>
      </c>
      <c r="N8" s="105" t="s">
        <v>20</v>
      </c>
      <c r="O8" s="375"/>
    </row>
    <row r="9" spans="1:15" x14ac:dyDescent="0.25">
      <c r="A9" s="57" t="s">
        <v>118</v>
      </c>
      <c r="B9" s="103"/>
      <c r="C9" s="103"/>
      <c r="D9" s="103"/>
      <c r="E9" s="103"/>
      <c r="F9" s="103"/>
      <c r="G9" s="103"/>
      <c r="H9" s="103"/>
      <c r="I9" s="103"/>
      <c r="J9" s="103"/>
      <c r="K9" s="107"/>
      <c r="L9" s="107"/>
      <c r="M9" s="107"/>
      <c r="N9" s="103"/>
      <c r="O9" s="40"/>
    </row>
    <row r="10" spans="1:15" s="85" customFormat="1" ht="12.75" x14ac:dyDescent="0.2">
      <c r="A10" s="315">
        <v>1</v>
      </c>
      <c r="B10" s="315" t="s">
        <v>397</v>
      </c>
      <c r="C10" s="316">
        <v>4.05</v>
      </c>
      <c r="D10" s="317">
        <v>100</v>
      </c>
      <c r="E10" s="318">
        <v>10</v>
      </c>
      <c r="F10" s="318">
        <v>9</v>
      </c>
      <c r="G10" s="318">
        <v>97</v>
      </c>
      <c r="H10" s="318">
        <v>112</v>
      </c>
      <c r="I10" s="318">
        <v>44.2</v>
      </c>
      <c r="J10" s="316">
        <f>(((C10*92)/100)*I10)/100</f>
        <v>1.646892</v>
      </c>
      <c r="K10" s="317">
        <v>100</v>
      </c>
      <c r="L10" s="318">
        <v>5</v>
      </c>
      <c r="M10" s="316">
        <f>[1]V.rapsis!L13</f>
        <v>3.5862068965517242</v>
      </c>
      <c r="N10" s="318">
        <v>632</v>
      </c>
      <c r="O10" s="318">
        <f>SUM(E10+L10)</f>
        <v>15</v>
      </c>
    </row>
    <row r="11" spans="1:15" s="85" customFormat="1" ht="12.75" x14ac:dyDescent="0.2">
      <c r="A11" s="58">
        <v>2</v>
      </c>
      <c r="B11" s="58" t="s">
        <v>398</v>
      </c>
      <c r="C11" s="46">
        <v>4.1500000000000004</v>
      </c>
      <c r="D11" s="44">
        <f>(C11*100)/C$10</f>
        <v>102.46913580246915</v>
      </c>
      <c r="E11" s="43">
        <v>10</v>
      </c>
      <c r="F11" s="43">
        <v>9</v>
      </c>
      <c r="G11" s="43">
        <v>105</v>
      </c>
      <c r="H11" s="43">
        <v>113</v>
      </c>
      <c r="I11" s="43">
        <v>43.2</v>
      </c>
      <c r="J11" s="49">
        <f>(((C11*92)/100)*I11)/100</f>
        <v>1.649376</v>
      </c>
      <c r="K11" s="44">
        <f>(J11*100)/J$10</f>
        <v>100.15082956259427</v>
      </c>
      <c r="L11" s="43">
        <v>5</v>
      </c>
      <c r="M11" s="228">
        <f>[1]V.rapsis!L14</f>
        <v>3.3814432989690721</v>
      </c>
      <c r="N11" s="43">
        <v>626</v>
      </c>
      <c r="O11" s="51">
        <f>SUM(E11+L11)</f>
        <v>15</v>
      </c>
    </row>
    <row r="12" spans="1:15" s="85" customFormat="1" ht="12.75" x14ac:dyDescent="0.2">
      <c r="A12" s="58">
        <v>3</v>
      </c>
      <c r="B12" s="58" t="s">
        <v>399</v>
      </c>
      <c r="C12" s="46">
        <v>3.21</v>
      </c>
      <c r="D12" s="44">
        <f>(C12*100)/C$10</f>
        <v>79.259259259259267</v>
      </c>
      <c r="E12" s="43">
        <v>6</v>
      </c>
      <c r="F12" s="43">
        <v>9</v>
      </c>
      <c r="G12" s="43">
        <v>99</v>
      </c>
      <c r="H12" s="43">
        <v>113</v>
      </c>
      <c r="I12" s="43">
        <v>44.8</v>
      </c>
      <c r="J12" s="49">
        <f>(((C12*92)/100)*I12)/100</f>
        <v>1.3230336</v>
      </c>
      <c r="K12" s="44">
        <f>(J12*100)/J$10</f>
        <v>80.335176805765045</v>
      </c>
      <c r="L12" s="43">
        <v>3</v>
      </c>
      <c r="M12" s="228">
        <f>[1]V.rapsis!L15</f>
        <v>4.2531645569620249</v>
      </c>
      <c r="N12" s="43">
        <v>624</v>
      </c>
      <c r="O12" s="51">
        <f>SUM(E12+L12)</f>
        <v>9</v>
      </c>
    </row>
    <row r="13" spans="1:15" s="85" customFormat="1" ht="12.75" x14ac:dyDescent="0.2">
      <c r="A13" s="58">
        <v>4</v>
      </c>
      <c r="B13" s="58" t="s">
        <v>400</v>
      </c>
      <c r="C13" s="46">
        <v>3.45</v>
      </c>
      <c r="D13" s="44">
        <f>(C13*100)/C$10</f>
        <v>85.18518518518519</v>
      </c>
      <c r="E13" s="43">
        <v>6</v>
      </c>
      <c r="F13" s="43">
        <v>9</v>
      </c>
      <c r="G13" s="43">
        <v>103</v>
      </c>
      <c r="H13" s="43">
        <v>113</v>
      </c>
      <c r="I13" s="43">
        <v>45.6</v>
      </c>
      <c r="J13" s="49">
        <f>(((C13*92)/100)*I13)/100</f>
        <v>1.4473440000000002</v>
      </c>
      <c r="K13" s="44">
        <f>(J13*100)/J$10</f>
        <v>87.88335847159378</v>
      </c>
      <c r="L13" s="43">
        <v>4</v>
      </c>
      <c r="M13" s="228">
        <f>[1]V.rapsis!L16</f>
        <v>3.5238095238095237</v>
      </c>
      <c r="N13" s="43">
        <v>660</v>
      </c>
      <c r="O13" s="51">
        <f>SUM(E13+L13)</f>
        <v>10</v>
      </c>
    </row>
    <row r="14" spans="1:15" s="85" customFormat="1" ht="12.75" x14ac:dyDescent="0.2"/>
    <row r="15" spans="1:15" s="85" customFormat="1" ht="12.75" x14ac:dyDescent="0.2">
      <c r="A15" s="113" t="s">
        <v>708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7"/>
      <c r="L15" s="107"/>
      <c r="M15" s="107"/>
      <c r="N15" s="103"/>
      <c r="O15" s="40"/>
    </row>
    <row r="16" spans="1:15" s="85" customFormat="1" ht="12.75" x14ac:dyDescent="0.2">
      <c r="A16" s="315">
        <v>1</v>
      </c>
      <c r="B16" s="315" t="s">
        <v>397</v>
      </c>
      <c r="C16" s="316">
        <v>4.3600000000000003</v>
      </c>
      <c r="D16" s="317">
        <v>100</v>
      </c>
      <c r="E16" s="318">
        <v>10</v>
      </c>
      <c r="F16" s="318">
        <v>6</v>
      </c>
      <c r="G16" s="318">
        <v>130</v>
      </c>
      <c r="H16" s="318">
        <v>111</v>
      </c>
      <c r="I16" s="318">
        <v>42.8</v>
      </c>
      <c r="J16" s="316">
        <f>(((C16*92)/100)*I16)/100</f>
        <v>1.7167935999999997</v>
      </c>
      <c r="K16" s="317">
        <v>100</v>
      </c>
      <c r="L16" s="318">
        <v>5</v>
      </c>
      <c r="M16" s="316">
        <v>4.0999999999999996</v>
      </c>
      <c r="N16" s="318">
        <v>645</v>
      </c>
      <c r="O16" s="318">
        <f>SUM(E16+L16)</f>
        <v>15</v>
      </c>
    </row>
    <row r="17" spans="1:15" s="85" customFormat="1" ht="12.75" x14ac:dyDescent="0.2">
      <c r="A17" s="58">
        <v>2</v>
      </c>
      <c r="B17" s="58" t="s">
        <v>398</v>
      </c>
      <c r="C17" s="46">
        <v>4.22</v>
      </c>
      <c r="D17" s="44">
        <f>(C17*100)/C$16</f>
        <v>96.78899082568806</v>
      </c>
      <c r="E17" s="43">
        <v>10</v>
      </c>
      <c r="F17" s="43">
        <v>7</v>
      </c>
      <c r="G17" s="43">
        <v>130</v>
      </c>
      <c r="H17" s="43">
        <v>111</v>
      </c>
      <c r="I17" s="43">
        <v>43.4</v>
      </c>
      <c r="J17" s="49">
        <f>(((C17*92)/100)*I17)/100</f>
        <v>1.6849615999999998</v>
      </c>
      <c r="K17" s="44">
        <f>(J17*100)/J$16</f>
        <v>98.145845837263138</v>
      </c>
      <c r="L17" s="43">
        <v>5</v>
      </c>
      <c r="M17" s="46">
        <v>3.7</v>
      </c>
      <c r="N17" s="43">
        <v>659</v>
      </c>
      <c r="O17" s="51">
        <f>SUM(E17+L17)</f>
        <v>15</v>
      </c>
    </row>
    <row r="18" spans="1:15" s="85" customFormat="1" ht="12.75" x14ac:dyDescent="0.2">
      <c r="A18" s="58">
        <v>3</v>
      </c>
      <c r="B18" s="58" t="s">
        <v>399</v>
      </c>
      <c r="C18" s="46">
        <v>3.97</v>
      </c>
      <c r="D18" s="44">
        <f>(C18*100)/C$16</f>
        <v>91.055045871559628</v>
      </c>
      <c r="E18" s="43">
        <v>8</v>
      </c>
      <c r="F18" s="43">
        <v>9</v>
      </c>
      <c r="G18" s="43">
        <v>129</v>
      </c>
      <c r="H18" s="43">
        <v>111</v>
      </c>
      <c r="I18" s="43">
        <v>44.2</v>
      </c>
      <c r="J18" s="49">
        <f>(((C18*92)/100)*I18)/100</f>
        <v>1.6143608</v>
      </c>
      <c r="K18" s="44">
        <f>(J18*100)/J$16</f>
        <v>94.033481951470478</v>
      </c>
      <c r="L18" s="43">
        <v>4</v>
      </c>
      <c r="M18" s="46">
        <v>3.6</v>
      </c>
      <c r="N18" s="43">
        <v>641</v>
      </c>
      <c r="O18" s="51">
        <f>SUM(E18+L18)</f>
        <v>12</v>
      </c>
    </row>
    <row r="19" spans="1:15" s="85" customFormat="1" ht="12.75" x14ac:dyDescent="0.2">
      <c r="A19" s="58">
        <v>4</v>
      </c>
      <c r="B19" s="58" t="s">
        <v>400</v>
      </c>
      <c r="C19" s="46">
        <v>4.16</v>
      </c>
      <c r="D19" s="44">
        <f>(C19*100)/C$16</f>
        <v>95.412844036697237</v>
      </c>
      <c r="E19" s="43">
        <v>8</v>
      </c>
      <c r="F19" s="43">
        <v>7</v>
      </c>
      <c r="G19" s="43">
        <v>140</v>
      </c>
      <c r="H19" s="43">
        <v>111</v>
      </c>
      <c r="I19" s="43">
        <v>43.9</v>
      </c>
      <c r="J19" s="49">
        <f>(((C19*92)/100)*I19)/100</f>
        <v>1.6801408</v>
      </c>
      <c r="K19" s="44">
        <f>(J19*100)/J$16</f>
        <v>97.865043299322664</v>
      </c>
      <c r="L19" s="43">
        <v>5</v>
      </c>
      <c r="M19" s="46">
        <v>3.8</v>
      </c>
      <c r="N19" s="43">
        <v>668</v>
      </c>
      <c r="O19" s="51">
        <f>SUM(E19+L19)</f>
        <v>13</v>
      </c>
    </row>
    <row r="20" spans="1:15" s="85" customFormat="1" ht="12.75" x14ac:dyDescent="0.2"/>
    <row r="21" spans="1:15" s="85" customFormat="1" ht="12.75" x14ac:dyDescent="0.2">
      <c r="A21" s="101" t="s">
        <v>94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7"/>
      <c r="L21" s="107"/>
      <c r="M21" s="107"/>
      <c r="N21" s="103"/>
      <c r="O21" s="40"/>
    </row>
    <row r="22" spans="1:15" s="85" customFormat="1" ht="12.75" x14ac:dyDescent="0.2">
      <c r="A22" s="315">
        <v>1</v>
      </c>
      <c r="B22" s="315" t="s">
        <v>397</v>
      </c>
      <c r="C22" s="316">
        <v>3.09</v>
      </c>
      <c r="D22" s="317">
        <v>100</v>
      </c>
      <c r="E22" s="318">
        <v>10</v>
      </c>
      <c r="F22" s="350">
        <v>8</v>
      </c>
      <c r="G22" s="350">
        <v>137</v>
      </c>
      <c r="H22" s="318">
        <v>105</v>
      </c>
      <c r="I22" s="318">
        <v>49.6</v>
      </c>
      <c r="J22" s="316">
        <f>(((C22*92)/100)*I22)/100</f>
        <v>1.4100287999999999</v>
      </c>
      <c r="K22" s="317">
        <v>100</v>
      </c>
      <c r="L22" s="318">
        <v>5</v>
      </c>
      <c r="M22" s="316">
        <v>3.81</v>
      </c>
      <c r="N22" s="318">
        <v>683</v>
      </c>
      <c r="O22" s="318">
        <f>SUM(E22+L22)</f>
        <v>15</v>
      </c>
    </row>
    <row r="23" spans="1:15" s="85" customFormat="1" ht="12.75" x14ac:dyDescent="0.2">
      <c r="A23" s="58">
        <v>2</v>
      </c>
      <c r="B23" s="58" t="s">
        <v>398</v>
      </c>
      <c r="C23" s="46">
        <v>2.9</v>
      </c>
      <c r="D23" s="44">
        <f>(C23*100)/C$22</f>
        <v>93.851132686084142</v>
      </c>
      <c r="E23" s="43">
        <v>8</v>
      </c>
      <c r="F23" s="218">
        <v>9</v>
      </c>
      <c r="G23" s="218">
        <v>130</v>
      </c>
      <c r="H23" s="43">
        <v>104</v>
      </c>
      <c r="I23" s="43">
        <v>48.9</v>
      </c>
      <c r="J23" s="49">
        <f>(((C23*92)/100)*I23)/100</f>
        <v>1.3046520000000001</v>
      </c>
      <c r="K23" s="44">
        <f>(J23*100)/J$22</f>
        <v>92.526620732853132</v>
      </c>
      <c r="L23" s="43">
        <v>4</v>
      </c>
      <c r="M23" s="46">
        <v>4.04</v>
      </c>
      <c r="N23" s="43">
        <v>650</v>
      </c>
      <c r="O23" s="51">
        <f>SUM(E23+L23)</f>
        <v>12</v>
      </c>
    </row>
    <row r="24" spans="1:15" s="85" customFormat="1" ht="12.75" x14ac:dyDescent="0.2">
      <c r="A24" s="58">
        <v>3</v>
      </c>
      <c r="B24" s="58" t="s">
        <v>399</v>
      </c>
      <c r="C24" s="46">
        <v>3.2</v>
      </c>
      <c r="D24" s="44">
        <f>(C24*100)/C$22</f>
        <v>103.55987055016182</v>
      </c>
      <c r="E24" s="43">
        <v>10</v>
      </c>
      <c r="F24" s="218">
        <v>9</v>
      </c>
      <c r="G24" s="218">
        <v>129</v>
      </c>
      <c r="H24" s="43">
        <v>105</v>
      </c>
      <c r="I24" s="43">
        <v>50.4</v>
      </c>
      <c r="J24" s="49">
        <f>(((C24*92)/100)*I24)/100</f>
        <v>1.4837760000000002</v>
      </c>
      <c r="K24" s="44">
        <f>(J24*100)/J$22</f>
        <v>105.23019104290638</v>
      </c>
      <c r="L24" s="43">
        <v>5</v>
      </c>
      <c r="M24" s="46">
        <v>3.48</v>
      </c>
      <c r="N24" s="43">
        <v>670</v>
      </c>
      <c r="O24" s="51">
        <f>SUM(E24+L24)</f>
        <v>15</v>
      </c>
    </row>
    <row r="25" spans="1:15" s="85" customFormat="1" ht="12.75" x14ac:dyDescent="0.2">
      <c r="A25" s="58">
        <v>4</v>
      </c>
      <c r="B25" s="58" t="s">
        <v>400</v>
      </c>
      <c r="C25" s="46">
        <v>2.99</v>
      </c>
      <c r="D25" s="44">
        <f>(C25*100)/C$22</f>
        <v>96.763754045307451</v>
      </c>
      <c r="E25" s="43">
        <v>10</v>
      </c>
      <c r="F25" s="218">
        <v>8</v>
      </c>
      <c r="G25" s="218">
        <v>131</v>
      </c>
      <c r="H25" s="43">
        <v>106</v>
      </c>
      <c r="I25" s="43">
        <v>48.3</v>
      </c>
      <c r="J25" s="49">
        <f>(((C25*92)/100)*I25)/100</f>
        <v>1.3286363999999999</v>
      </c>
      <c r="K25" s="44">
        <f>(J25*100)/J$22</f>
        <v>94.22760726589415</v>
      </c>
      <c r="L25" s="43">
        <v>4</v>
      </c>
      <c r="M25" s="46">
        <v>3.62</v>
      </c>
      <c r="N25" s="43">
        <v>649</v>
      </c>
      <c r="O25" s="51">
        <f>SUM(E25+L25)</f>
        <v>14</v>
      </c>
    </row>
    <row r="26" spans="1:15" s="85" customFormat="1" ht="12.75" x14ac:dyDescent="0.2"/>
    <row r="27" spans="1:15" s="85" customFormat="1" ht="12.75" x14ac:dyDescent="0.2">
      <c r="A27" s="101" t="s">
        <v>706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7"/>
      <c r="L27" s="107"/>
      <c r="M27" s="107"/>
      <c r="N27" s="103"/>
      <c r="O27" s="40"/>
    </row>
    <row r="28" spans="1:15" s="85" customFormat="1" ht="12.75" x14ac:dyDescent="0.2">
      <c r="A28" s="315">
        <v>1</v>
      </c>
      <c r="B28" s="315" t="s">
        <v>397</v>
      </c>
      <c r="C28" s="316">
        <f>SUM(C10+C16+C22)/3</f>
        <v>3.8333333333333335</v>
      </c>
      <c r="D28" s="317">
        <v>100</v>
      </c>
      <c r="E28" s="318">
        <v>10</v>
      </c>
      <c r="F28" s="317">
        <f t="shared" ref="F28:I31" si="0">SUM(F10+F16+F22)/3</f>
        <v>7.666666666666667</v>
      </c>
      <c r="G28" s="317">
        <f t="shared" si="0"/>
        <v>121.33333333333333</v>
      </c>
      <c r="H28" s="319">
        <f t="shared" si="0"/>
        <v>109.33333333333333</v>
      </c>
      <c r="I28" s="320">
        <f t="shared" si="0"/>
        <v>45.533333333333331</v>
      </c>
      <c r="J28" s="316">
        <f>(((C28*92)/100)*I28)/100</f>
        <v>1.6058088888888888</v>
      </c>
      <c r="K28" s="317">
        <v>100</v>
      </c>
      <c r="L28" s="318">
        <v>5</v>
      </c>
      <c r="M28" s="316">
        <f t="shared" ref="M28:N31" si="1">SUM(M10+M16+M22)/3</f>
        <v>3.8320689655172413</v>
      </c>
      <c r="N28" s="317">
        <f t="shared" si="1"/>
        <v>653.33333333333337</v>
      </c>
      <c r="O28" s="318">
        <f>SUM(E28+L28)</f>
        <v>15</v>
      </c>
    </row>
    <row r="29" spans="1:15" s="85" customFormat="1" ht="12.75" x14ac:dyDescent="0.2">
      <c r="A29" s="58">
        <v>2</v>
      </c>
      <c r="B29" s="58" t="s">
        <v>398</v>
      </c>
      <c r="C29" s="49">
        <f>SUM(C11+C17+C23)/3</f>
        <v>3.7566666666666673</v>
      </c>
      <c r="D29" s="50">
        <f>(C29*100)/C$28</f>
        <v>98.000000000000014</v>
      </c>
      <c r="E29" s="51">
        <v>10</v>
      </c>
      <c r="F29" s="50">
        <f t="shared" si="0"/>
        <v>8.3333333333333339</v>
      </c>
      <c r="G29" s="50">
        <f t="shared" si="0"/>
        <v>121.66666666666667</v>
      </c>
      <c r="H29" s="61">
        <f t="shared" si="0"/>
        <v>109.33333333333333</v>
      </c>
      <c r="I29" s="52">
        <f t="shared" si="0"/>
        <v>45.166666666666664</v>
      </c>
      <c r="J29" s="49">
        <f>(((C29*92)/100)*I29)/100</f>
        <v>1.5610202222222225</v>
      </c>
      <c r="K29" s="50">
        <f>(J29*100)/J$28</f>
        <v>97.210834553440719</v>
      </c>
      <c r="L29" s="51">
        <v>5</v>
      </c>
      <c r="M29" s="49">
        <f t="shared" si="1"/>
        <v>3.7071477663230241</v>
      </c>
      <c r="N29" s="50">
        <f t="shared" si="1"/>
        <v>645</v>
      </c>
      <c r="O29" s="51">
        <f>SUM(E29+L29)</f>
        <v>15</v>
      </c>
    </row>
    <row r="30" spans="1:15" s="85" customFormat="1" ht="12.75" x14ac:dyDescent="0.2">
      <c r="A30" s="58">
        <v>3</v>
      </c>
      <c r="B30" s="58" t="s">
        <v>399</v>
      </c>
      <c r="C30" s="49">
        <f>SUM(C12+C18+C24)/3</f>
        <v>3.4599999999999995</v>
      </c>
      <c r="D30" s="50">
        <f>(C30*100)/C$28</f>
        <v>90.260869565217376</v>
      </c>
      <c r="E30" s="51">
        <v>8</v>
      </c>
      <c r="F30" s="50">
        <f t="shared" si="0"/>
        <v>9</v>
      </c>
      <c r="G30" s="50">
        <f t="shared" si="0"/>
        <v>119</v>
      </c>
      <c r="H30" s="61">
        <f t="shared" si="0"/>
        <v>109.66666666666667</v>
      </c>
      <c r="I30" s="52">
        <f t="shared" si="0"/>
        <v>46.466666666666669</v>
      </c>
      <c r="J30" s="49">
        <f>(((C30*92)/100)*I30)/100</f>
        <v>1.4791269333333332</v>
      </c>
      <c r="K30" s="50">
        <f>(J30*100)/J$28</f>
        <v>92.111019160990509</v>
      </c>
      <c r="L30" s="51">
        <v>4</v>
      </c>
      <c r="M30" s="49">
        <f t="shared" si="1"/>
        <v>3.7777215189873417</v>
      </c>
      <c r="N30" s="50">
        <f t="shared" si="1"/>
        <v>645</v>
      </c>
      <c r="O30" s="51">
        <f>SUM(E30+L30)</f>
        <v>12</v>
      </c>
    </row>
    <row r="31" spans="1:15" s="85" customFormat="1" ht="12.75" x14ac:dyDescent="0.2">
      <c r="A31" s="58">
        <v>4</v>
      </c>
      <c r="B31" s="58" t="s">
        <v>400</v>
      </c>
      <c r="C31" s="49">
        <f>SUM(C13+C19+C25)/3</f>
        <v>3.5333333333333337</v>
      </c>
      <c r="D31" s="50">
        <f>(C31*100)/C$28</f>
        <v>92.173913043478265</v>
      </c>
      <c r="E31" s="51">
        <v>8</v>
      </c>
      <c r="F31" s="50">
        <f t="shared" si="0"/>
        <v>8</v>
      </c>
      <c r="G31" s="50">
        <f t="shared" si="0"/>
        <v>124.66666666666667</v>
      </c>
      <c r="H31" s="61">
        <f t="shared" si="0"/>
        <v>110</v>
      </c>
      <c r="I31" s="52">
        <f t="shared" si="0"/>
        <v>45.933333333333337</v>
      </c>
      <c r="J31" s="49">
        <f>(((C31*92)/100)*I31)/100</f>
        <v>1.493139555555556</v>
      </c>
      <c r="K31" s="50">
        <f>(J31*100)/J$28</f>
        <v>92.98363995162012</v>
      </c>
      <c r="L31" s="51">
        <v>4</v>
      </c>
      <c r="M31" s="49">
        <f t="shared" si="1"/>
        <v>3.647936507936508</v>
      </c>
      <c r="N31" s="50">
        <f t="shared" si="1"/>
        <v>659</v>
      </c>
      <c r="O31" s="51">
        <f>SUM(E31+L31)</f>
        <v>12</v>
      </c>
    </row>
    <row r="33" spans="2:8" x14ac:dyDescent="0.25">
      <c r="B33" s="371" t="s">
        <v>147</v>
      </c>
      <c r="C33" s="371"/>
      <c r="D33" s="371"/>
      <c r="E33" s="371"/>
      <c r="F33" s="371"/>
      <c r="G33" s="371"/>
      <c r="H33" s="371"/>
    </row>
    <row r="34" spans="2:8" x14ac:dyDescent="0.25">
      <c r="B34" s="125" t="s">
        <v>698</v>
      </c>
      <c r="C34" s="367" t="s">
        <v>34</v>
      </c>
      <c r="D34" s="368"/>
      <c r="E34" s="367" t="s">
        <v>185</v>
      </c>
      <c r="F34" s="368"/>
      <c r="G34" s="361" t="s">
        <v>148</v>
      </c>
      <c r="H34" s="368"/>
    </row>
    <row r="35" spans="2:8" x14ac:dyDescent="0.25">
      <c r="B35" s="126" t="s">
        <v>149</v>
      </c>
      <c r="C35" s="372"/>
      <c r="D35" s="373"/>
      <c r="E35" s="373"/>
      <c r="F35" s="373"/>
      <c r="G35" s="373"/>
      <c r="H35" s="374"/>
    </row>
    <row r="36" spans="2:8" x14ac:dyDescent="0.25">
      <c r="B36" s="126" t="s">
        <v>214</v>
      </c>
      <c r="C36" s="367" t="s">
        <v>225</v>
      </c>
      <c r="D36" s="361"/>
      <c r="E36" s="360" t="s">
        <v>541</v>
      </c>
      <c r="F36" s="366"/>
      <c r="G36" s="362" t="s">
        <v>643</v>
      </c>
      <c r="H36" s="362"/>
    </row>
    <row r="37" spans="2:8" x14ac:dyDescent="0.25">
      <c r="B37" s="126" t="s">
        <v>150</v>
      </c>
      <c r="C37" s="367">
        <v>1.9</v>
      </c>
      <c r="D37" s="368"/>
      <c r="E37" s="390">
        <v>1.5</v>
      </c>
      <c r="F37" s="391"/>
      <c r="G37" s="365">
        <v>4</v>
      </c>
      <c r="H37" s="366"/>
    </row>
    <row r="38" spans="2:8" x14ac:dyDescent="0.25">
      <c r="B38" s="126" t="s">
        <v>151</v>
      </c>
      <c r="C38" s="407">
        <v>7</v>
      </c>
      <c r="D38" s="408"/>
      <c r="E38" s="390">
        <v>5.4</v>
      </c>
      <c r="F38" s="391"/>
      <c r="G38" s="365">
        <v>5.8</v>
      </c>
      <c r="H38" s="366"/>
    </row>
    <row r="39" spans="2:8" x14ac:dyDescent="0.25">
      <c r="B39" s="126" t="s">
        <v>152</v>
      </c>
      <c r="C39" s="367">
        <v>164</v>
      </c>
      <c r="D39" s="368"/>
      <c r="E39" s="390">
        <v>42</v>
      </c>
      <c r="F39" s="391"/>
      <c r="G39" s="390">
        <v>100</v>
      </c>
      <c r="H39" s="391"/>
    </row>
    <row r="40" spans="2:8" x14ac:dyDescent="0.25">
      <c r="B40" s="126" t="s">
        <v>153</v>
      </c>
      <c r="C40" s="367">
        <v>210</v>
      </c>
      <c r="D40" s="368"/>
      <c r="E40" s="390">
        <v>102</v>
      </c>
      <c r="F40" s="391"/>
      <c r="G40" s="365">
        <v>159</v>
      </c>
      <c r="H40" s="366"/>
    </row>
    <row r="41" spans="2:8" x14ac:dyDescent="0.25">
      <c r="B41" s="126" t="s">
        <v>162</v>
      </c>
      <c r="C41" s="367" t="s">
        <v>442</v>
      </c>
      <c r="D41" s="361"/>
      <c r="E41" s="360" t="s">
        <v>542</v>
      </c>
      <c r="F41" s="360"/>
      <c r="G41" s="360" t="s">
        <v>232</v>
      </c>
      <c r="H41" s="366"/>
    </row>
    <row r="42" spans="2:8" x14ac:dyDescent="0.25">
      <c r="B42" s="126" t="s">
        <v>192</v>
      </c>
      <c r="C42" s="367" t="s">
        <v>205</v>
      </c>
      <c r="D42" s="361"/>
      <c r="E42" s="361"/>
      <c r="F42" s="361"/>
      <c r="G42" s="361"/>
      <c r="H42" s="368"/>
    </row>
    <row r="43" spans="2:8" x14ac:dyDescent="0.25">
      <c r="B43" s="126" t="s">
        <v>154</v>
      </c>
      <c r="C43" s="357" t="s">
        <v>460</v>
      </c>
      <c r="D43" s="357"/>
      <c r="E43" s="362" t="s">
        <v>458</v>
      </c>
      <c r="F43" s="362"/>
      <c r="G43" s="362" t="s">
        <v>644</v>
      </c>
      <c r="H43" s="362"/>
    </row>
    <row r="44" spans="2:8" x14ac:dyDescent="0.25">
      <c r="B44" s="125" t="s">
        <v>155</v>
      </c>
      <c r="C44" s="405" t="s">
        <v>658</v>
      </c>
      <c r="D44" s="406"/>
      <c r="E44" s="362" t="s">
        <v>452</v>
      </c>
      <c r="F44" s="362"/>
      <c r="G44" s="362" t="s">
        <v>645</v>
      </c>
      <c r="H44" s="362"/>
    </row>
    <row r="45" spans="2:8" s="89" customFormat="1" x14ac:dyDescent="0.25">
      <c r="B45" s="125"/>
      <c r="C45" s="271"/>
      <c r="D45" s="269"/>
      <c r="E45" s="217"/>
      <c r="F45" s="217"/>
      <c r="G45" s="217"/>
      <c r="H45" s="217"/>
    </row>
    <row r="46" spans="2:8" x14ac:dyDescent="0.25">
      <c r="B46" s="126" t="s">
        <v>156</v>
      </c>
      <c r="C46" s="363"/>
      <c r="D46" s="363"/>
      <c r="E46" s="363"/>
      <c r="F46" s="363"/>
      <c r="G46" s="363"/>
      <c r="H46" s="363"/>
    </row>
    <row r="47" spans="2:8" x14ac:dyDescent="0.25">
      <c r="B47" s="126" t="s">
        <v>157</v>
      </c>
      <c r="C47" s="127" t="s">
        <v>460</v>
      </c>
      <c r="D47" s="239" t="s">
        <v>461</v>
      </c>
      <c r="E47" s="267" t="s">
        <v>458</v>
      </c>
      <c r="F47" s="217" t="s">
        <v>190</v>
      </c>
      <c r="G47" s="251" t="s">
        <v>632</v>
      </c>
      <c r="H47" s="217" t="s">
        <v>635</v>
      </c>
    </row>
    <row r="48" spans="2:8" x14ac:dyDescent="0.25">
      <c r="B48" s="126" t="s">
        <v>189</v>
      </c>
      <c r="C48" s="126" t="s">
        <v>455</v>
      </c>
      <c r="D48" s="217">
        <v>52</v>
      </c>
      <c r="E48" s="267"/>
      <c r="F48" s="217" t="s">
        <v>544</v>
      </c>
      <c r="G48" s="251" t="s">
        <v>647</v>
      </c>
      <c r="H48" s="217" t="s">
        <v>646</v>
      </c>
    </row>
    <row r="49" spans="2:8" x14ac:dyDescent="0.25">
      <c r="B49" s="126" t="s">
        <v>465</v>
      </c>
      <c r="C49" s="126" t="s">
        <v>456</v>
      </c>
      <c r="D49" s="239" t="s">
        <v>462</v>
      </c>
      <c r="E49" s="267"/>
      <c r="F49" s="217" t="s">
        <v>545</v>
      </c>
      <c r="G49" s="251" t="s">
        <v>648</v>
      </c>
      <c r="H49" s="217" t="s">
        <v>649</v>
      </c>
    </row>
    <row r="50" spans="2:8" x14ac:dyDescent="0.25">
      <c r="B50" s="126" t="s">
        <v>189</v>
      </c>
      <c r="C50" s="126" t="s">
        <v>425</v>
      </c>
      <c r="D50" s="152">
        <v>45</v>
      </c>
      <c r="E50" s="241"/>
      <c r="F50" s="216"/>
      <c r="G50" s="241"/>
      <c r="H50" s="216"/>
    </row>
    <row r="51" spans="2:8" s="89" customFormat="1" x14ac:dyDescent="0.25">
      <c r="B51" s="126"/>
      <c r="C51" s="126"/>
      <c r="D51" s="239"/>
      <c r="E51" s="241"/>
      <c r="F51" s="216"/>
      <c r="G51" s="241"/>
      <c r="H51" s="216"/>
    </row>
    <row r="52" spans="2:8" x14ac:dyDescent="0.25">
      <c r="B52" s="126" t="s">
        <v>158</v>
      </c>
      <c r="C52" s="357"/>
      <c r="D52" s="357"/>
      <c r="E52" s="357"/>
      <c r="F52" s="357"/>
      <c r="G52" s="357"/>
      <c r="H52" s="357"/>
    </row>
    <row r="53" spans="2:8" x14ac:dyDescent="0.25">
      <c r="B53" s="126" t="s">
        <v>159</v>
      </c>
      <c r="C53" s="126" t="s">
        <v>455</v>
      </c>
      <c r="D53" s="126" t="s">
        <v>230</v>
      </c>
      <c r="E53" s="251" t="s">
        <v>424</v>
      </c>
      <c r="F53" s="251" t="s">
        <v>230</v>
      </c>
      <c r="G53" s="251" t="s">
        <v>447</v>
      </c>
      <c r="H53" s="251" t="s">
        <v>230</v>
      </c>
    </row>
    <row r="54" spans="2:8" x14ac:dyDescent="0.25">
      <c r="B54" s="129"/>
      <c r="C54" s="126"/>
      <c r="D54" s="126" t="s">
        <v>234</v>
      </c>
      <c r="E54" s="251"/>
      <c r="F54" s="251" t="s">
        <v>234</v>
      </c>
      <c r="G54" s="251" t="s">
        <v>447</v>
      </c>
      <c r="H54" s="251" t="s">
        <v>234</v>
      </c>
    </row>
    <row r="55" spans="2:8" s="89" customFormat="1" x14ac:dyDescent="0.25">
      <c r="B55" s="129"/>
      <c r="C55" s="126"/>
      <c r="D55" s="126"/>
      <c r="E55" s="241"/>
      <c r="F55" s="241"/>
      <c r="G55" s="241"/>
      <c r="H55" s="241"/>
    </row>
    <row r="56" spans="2:8" x14ac:dyDescent="0.25">
      <c r="B56" s="126" t="s">
        <v>160</v>
      </c>
      <c r="C56" s="126" t="s">
        <v>437</v>
      </c>
      <c r="D56" s="126" t="s">
        <v>229</v>
      </c>
      <c r="E56" s="251" t="s">
        <v>547</v>
      </c>
      <c r="F56" s="251" t="s">
        <v>554</v>
      </c>
      <c r="G56" s="251" t="s">
        <v>648</v>
      </c>
      <c r="H56" s="251" t="s">
        <v>165</v>
      </c>
    </row>
    <row r="57" spans="2:8" x14ac:dyDescent="0.25">
      <c r="B57" s="129"/>
      <c r="C57" s="126" t="s">
        <v>456</v>
      </c>
      <c r="D57" s="126" t="s">
        <v>229</v>
      </c>
      <c r="E57" s="251" t="s">
        <v>555</v>
      </c>
      <c r="F57" s="266" t="s">
        <v>559</v>
      </c>
      <c r="G57" s="251" t="s">
        <v>449</v>
      </c>
      <c r="H57" s="251" t="s">
        <v>222</v>
      </c>
    </row>
    <row r="58" spans="2:8" s="89" customFormat="1" x14ac:dyDescent="0.25">
      <c r="B58" s="129"/>
      <c r="C58" s="126"/>
      <c r="D58" s="126"/>
      <c r="E58" s="251" t="s">
        <v>556</v>
      </c>
      <c r="F58" s="266" t="s">
        <v>557</v>
      </c>
      <c r="G58" s="241"/>
      <c r="H58" s="241"/>
    </row>
    <row r="59" spans="2:8" s="89" customFormat="1" x14ac:dyDescent="0.25">
      <c r="B59" s="129"/>
      <c r="C59" s="126"/>
      <c r="D59" s="126"/>
      <c r="E59" s="251" t="s">
        <v>475</v>
      </c>
      <c r="F59" s="266" t="s">
        <v>559</v>
      </c>
      <c r="G59" s="241"/>
      <c r="H59" s="241"/>
    </row>
    <row r="60" spans="2:8" x14ac:dyDescent="0.25">
      <c r="B60" s="129"/>
      <c r="C60" s="126"/>
      <c r="D60" s="126"/>
      <c r="E60" s="251" t="s">
        <v>560</v>
      </c>
      <c r="F60" s="251" t="s">
        <v>231</v>
      </c>
      <c r="G60" s="241"/>
      <c r="H60" s="241"/>
    </row>
    <row r="61" spans="2:8" s="89" customFormat="1" x14ac:dyDescent="0.25">
      <c r="B61" s="129"/>
      <c r="C61" s="137"/>
      <c r="D61" s="126"/>
      <c r="E61" s="251"/>
      <c r="F61" s="251"/>
      <c r="G61" s="241"/>
      <c r="H61" s="241"/>
    </row>
    <row r="62" spans="2:8" x14ac:dyDescent="0.25">
      <c r="B62" s="126" t="s">
        <v>199</v>
      </c>
      <c r="C62" s="116" t="s">
        <v>463</v>
      </c>
      <c r="D62" s="126" t="s">
        <v>218</v>
      </c>
      <c r="E62" s="241"/>
      <c r="F62" s="241"/>
      <c r="G62" s="241"/>
      <c r="H62" s="241"/>
    </row>
    <row r="63" spans="2:8" x14ac:dyDescent="0.25">
      <c r="B63" s="129"/>
      <c r="C63" s="126"/>
      <c r="D63" s="126"/>
      <c r="E63" s="241"/>
      <c r="F63" s="241"/>
      <c r="G63" s="241"/>
      <c r="H63" s="241"/>
    </row>
    <row r="64" spans="2:8" s="89" customFormat="1" x14ac:dyDescent="0.25">
      <c r="B64" s="126" t="s">
        <v>166</v>
      </c>
      <c r="C64" s="137" t="s">
        <v>449</v>
      </c>
      <c r="D64" s="137" t="s">
        <v>220</v>
      </c>
      <c r="E64" s="241"/>
      <c r="F64" s="241"/>
      <c r="G64" s="241"/>
      <c r="H64" s="241"/>
    </row>
    <row r="65" spans="2:8" s="89" customFormat="1" x14ac:dyDescent="0.25">
      <c r="B65" s="129"/>
      <c r="C65" s="137"/>
      <c r="D65" s="137"/>
      <c r="E65" s="241"/>
      <c r="F65" s="241"/>
      <c r="G65" s="241"/>
      <c r="H65" s="241"/>
    </row>
    <row r="66" spans="2:8" x14ac:dyDescent="0.25">
      <c r="B66" s="126" t="s">
        <v>206</v>
      </c>
      <c r="C66" s="126" t="s">
        <v>456</v>
      </c>
      <c r="D66" s="126" t="s">
        <v>207</v>
      </c>
      <c r="E66" s="251" t="s">
        <v>556</v>
      </c>
      <c r="F66" s="251" t="s">
        <v>558</v>
      </c>
      <c r="G66" s="241"/>
      <c r="H66" s="241"/>
    </row>
    <row r="67" spans="2:8" x14ac:dyDescent="0.25">
      <c r="B67" s="126"/>
      <c r="C67" s="126" t="s">
        <v>456</v>
      </c>
      <c r="D67" s="126" t="s">
        <v>464</v>
      </c>
      <c r="E67" s="241"/>
      <c r="F67" s="241"/>
      <c r="G67" s="241"/>
      <c r="H67" s="241"/>
    </row>
    <row r="68" spans="2:8" x14ac:dyDescent="0.25">
      <c r="B68" s="130"/>
      <c r="C68" s="126"/>
      <c r="D68" s="126"/>
      <c r="E68" s="245"/>
      <c r="F68" s="245"/>
      <c r="G68" s="245"/>
      <c r="H68" s="245"/>
    </row>
    <row r="69" spans="2:8" x14ac:dyDescent="0.25">
      <c r="B69" s="126"/>
      <c r="C69" s="126"/>
      <c r="D69" s="126"/>
      <c r="E69" s="241"/>
      <c r="F69" s="241"/>
      <c r="G69" s="241"/>
      <c r="H69" s="241"/>
    </row>
    <row r="70" spans="2:8" x14ac:dyDescent="0.25">
      <c r="B70" s="126"/>
      <c r="C70" s="126"/>
      <c r="D70" s="126"/>
      <c r="E70" s="241"/>
      <c r="F70" s="241"/>
      <c r="G70" s="241"/>
      <c r="H70" s="241"/>
    </row>
  </sheetData>
  <mergeCells count="37">
    <mergeCell ref="A7:A8"/>
    <mergeCell ref="B7:B8"/>
    <mergeCell ref="C7:E7"/>
    <mergeCell ref="J7:L7"/>
    <mergeCell ref="O7:O8"/>
    <mergeCell ref="B33:H33"/>
    <mergeCell ref="C34:D34"/>
    <mergeCell ref="E34:F34"/>
    <mergeCell ref="G34:H34"/>
    <mergeCell ref="C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52:H52"/>
    <mergeCell ref="C40:D40"/>
    <mergeCell ref="E40:F40"/>
    <mergeCell ref="G40:H40"/>
    <mergeCell ref="C42:H42"/>
    <mergeCell ref="C43:D43"/>
    <mergeCell ref="E43:F43"/>
    <mergeCell ref="G43:H43"/>
    <mergeCell ref="C44:D44"/>
    <mergeCell ref="E44:F44"/>
    <mergeCell ref="G44:H44"/>
    <mergeCell ref="C46:H46"/>
    <mergeCell ref="C41:D41"/>
    <mergeCell ref="E41:F41"/>
    <mergeCell ref="G41:H4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54"/>
  <sheetViews>
    <sheetView workbookViewId="0">
      <selection activeCell="R26" sqref="R26"/>
    </sheetView>
  </sheetViews>
  <sheetFormatPr defaultRowHeight="15" x14ac:dyDescent="0.25"/>
  <cols>
    <col min="1" max="1" width="3.42578125" customWidth="1"/>
    <col min="2" max="2" width="23.7109375" customWidth="1"/>
    <col min="3" max="3" width="13.28515625" customWidth="1"/>
    <col min="7" max="7" width="12.7109375" customWidth="1"/>
    <col min="8" max="8" width="24.140625" customWidth="1"/>
  </cols>
  <sheetData>
    <row r="2" spans="1:13" x14ac:dyDescent="0.25">
      <c r="B2" s="100" t="s">
        <v>401</v>
      </c>
    </row>
    <row r="3" spans="1:13" x14ac:dyDescent="0.25">
      <c r="B3" s="100" t="s">
        <v>402</v>
      </c>
    </row>
    <row r="5" spans="1:13" x14ac:dyDescent="0.25">
      <c r="A5" s="101" t="s">
        <v>102</v>
      </c>
    </row>
    <row r="6" spans="1:13" x14ac:dyDescent="0.25">
      <c r="A6" s="101" t="s">
        <v>103</v>
      </c>
    </row>
    <row r="8" spans="1:13" ht="63.75" x14ac:dyDescent="0.25">
      <c r="A8" s="376" t="s">
        <v>114</v>
      </c>
      <c r="B8" s="376" t="s">
        <v>2</v>
      </c>
      <c r="C8" s="403" t="s">
        <v>67</v>
      </c>
      <c r="D8" s="419"/>
      <c r="E8" s="404"/>
      <c r="F8" s="403" t="s">
        <v>70</v>
      </c>
      <c r="G8" s="404"/>
      <c r="H8" s="376" t="s">
        <v>105</v>
      </c>
      <c r="I8" s="376"/>
      <c r="J8" s="105" t="s">
        <v>106</v>
      </c>
      <c r="K8" s="105" t="s">
        <v>107</v>
      </c>
      <c r="L8" s="105" t="s">
        <v>108</v>
      </c>
      <c r="M8" s="375" t="s">
        <v>13</v>
      </c>
    </row>
    <row r="9" spans="1:13" ht="76.5" x14ac:dyDescent="0.25">
      <c r="A9" s="376"/>
      <c r="B9" s="376"/>
      <c r="C9" s="109" t="s">
        <v>109</v>
      </c>
      <c r="D9" s="109" t="s">
        <v>15</v>
      </c>
      <c r="E9" s="109" t="s">
        <v>16</v>
      </c>
      <c r="F9" s="109" t="s">
        <v>22</v>
      </c>
      <c r="G9" s="109" t="s">
        <v>16</v>
      </c>
      <c r="H9" s="105" t="s">
        <v>21</v>
      </c>
      <c r="I9" s="105" t="s">
        <v>16</v>
      </c>
      <c r="J9" s="109" t="s">
        <v>16</v>
      </c>
      <c r="K9" s="109" t="s">
        <v>18</v>
      </c>
      <c r="L9" s="109" t="s">
        <v>19</v>
      </c>
      <c r="M9" s="420"/>
    </row>
    <row r="11" spans="1:13" s="85" customFormat="1" ht="12.75" x14ac:dyDescent="0.2">
      <c r="A11" s="113" t="s">
        <v>707</v>
      </c>
    </row>
    <row r="12" spans="1:13" s="85" customFormat="1" ht="12.75" x14ac:dyDescent="0.2">
      <c r="A12" s="315">
        <v>1</v>
      </c>
      <c r="B12" s="315" t="s">
        <v>115</v>
      </c>
      <c r="C12" s="318">
        <v>5.34</v>
      </c>
      <c r="D12" s="318">
        <v>100</v>
      </c>
      <c r="E12" s="318">
        <v>10</v>
      </c>
      <c r="F12" s="318">
        <v>234.5</v>
      </c>
      <c r="G12" s="318">
        <v>5</v>
      </c>
      <c r="H12" s="318">
        <v>24.02</v>
      </c>
      <c r="I12" s="318">
        <v>8</v>
      </c>
      <c r="J12" s="318">
        <v>1</v>
      </c>
      <c r="K12" s="318">
        <v>124</v>
      </c>
      <c r="L12" s="318">
        <v>111</v>
      </c>
      <c r="M12" s="321">
        <f>SUM(E12+G12+I12+J12)</f>
        <v>24</v>
      </c>
    </row>
    <row r="13" spans="1:13" s="85" customFormat="1" ht="12.75" x14ac:dyDescent="0.2">
      <c r="A13" s="58">
        <v>3</v>
      </c>
      <c r="B13" s="58" t="s">
        <v>116</v>
      </c>
      <c r="C13" s="43">
        <v>5.41</v>
      </c>
      <c r="D13" s="44">
        <f>(C13*100)/C$12</f>
        <v>101.31086142322097</v>
      </c>
      <c r="E13" s="43">
        <v>10</v>
      </c>
      <c r="F13" s="43">
        <v>196.5</v>
      </c>
      <c r="G13" s="43">
        <v>4</v>
      </c>
      <c r="H13" s="43">
        <v>24.37</v>
      </c>
      <c r="I13" s="43">
        <v>8</v>
      </c>
      <c r="J13" s="43">
        <v>1</v>
      </c>
      <c r="K13" s="43">
        <v>72</v>
      </c>
      <c r="L13" s="43">
        <v>105</v>
      </c>
      <c r="M13" s="45">
        <f>SUM(E13+G13+I13+J13)</f>
        <v>23</v>
      </c>
    </row>
    <row r="14" spans="1:13" s="85" customFormat="1" ht="12.75" x14ac:dyDescent="0.2">
      <c r="M14" s="113"/>
    </row>
    <row r="15" spans="1:13" s="85" customFormat="1" ht="12.75" x14ac:dyDescent="0.2">
      <c r="A15" s="113" t="s">
        <v>708</v>
      </c>
      <c r="M15" s="113"/>
    </row>
    <row r="16" spans="1:13" s="85" customFormat="1" ht="12.75" x14ac:dyDescent="0.2">
      <c r="A16" s="315">
        <v>1</v>
      </c>
      <c r="B16" s="315" t="s">
        <v>115</v>
      </c>
      <c r="C16" s="318">
        <v>1.9</v>
      </c>
      <c r="D16" s="318">
        <v>100</v>
      </c>
      <c r="E16" s="318">
        <v>10</v>
      </c>
      <c r="F16" s="320">
        <v>186.4</v>
      </c>
      <c r="G16" s="318">
        <v>4</v>
      </c>
      <c r="H16" s="318">
        <v>23.5</v>
      </c>
      <c r="I16" s="318">
        <v>8</v>
      </c>
      <c r="J16" s="318">
        <v>1</v>
      </c>
      <c r="K16" s="318">
        <v>96</v>
      </c>
      <c r="L16" s="318">
        <v>97</v>
      </c>
      <c r="M16" s="321">
        <f>SUM(E16+G16+I16+J16)</f>
        <v>23</v>
      </c>
    </row>
    <row r="17" spans="1:13" s="85" customFormat="1" ht="12.75" x14ac:dyDescent="0.2">
      <c r="A17" s="58">
        <v>3</v>
      </c>
      <c r="B17" s="58" t="s">
        <v>116</v>
      </c>
      <c r="C17" s="43">
        <v>1.86</v>
      </c>
      <c r="D17" s="44">
        <f>(C17*100)/C$16</f>
        <v>97.894736842105274</v>
      </c>
      <c r="E17" s="43">
        <v>10</v>
      </c>
      <c r="F17" s="47">
        <v>172.9</v>
      </c>
      <c r="G17" s="43">
        <v>3</v>
      </c>
      <c r="H17" s="43">
        <v>22.33</v>
      </c>
      <c r="I17" s="43">
        <v>8</v>
      </c>
      <c r="J17" s="43">
        <v>1</v>
      </c>
      <c r="K17" s="43">
        <v>85</v>
      </c>
      <c r="L17" s="43">
        <v>97</v>
      </c>
      <c r="M17" s="45">
        <f>SUM(E17+G17+I17+J17)</f>
        <v>22</v>
      </c>
    </row>
    <row r="18" spans="1:13" s="85" customFormat="1" ht="12.75" x14ac:dyDescent="0.2">
      <c r="M18" s="113"/>
    </row>
    <row r="19" spans="1:13" s="85" customFormat="1" ht="12.75" x14ac:dyDescent="0.2">
      <c r="A19" s="113" t="s">
        <v>706</v>
      </c>
      <c r="M19" s="113"/>
    </row>
    <row r="20" spans="1:13" s="85" customFormat="1" ht="12.75" x14ac:dyDescent="0.2">
      <c r="A20" s="315">
        <v>1</v>
      </c>
      <c r="B20" s="315" t="s">
        <v>115</v>
      </c>
      <c r="C20" s="316">
        <f>SUM(C12+C16)/2</f>
        <v>3.62</v>
      </c>
      <c r="D20" s="318">
        <v>100</v>
      </c>
      <c r="E20" s="318">
        <v>10</v>
      </c>
      <c r="F20" s="320">
        <f>SUM(F12+F16)/2</f>
        <v>210.45</v>
      </c>
      <c r="G20" s="318">
        <v>4</v>
      </c>
      <c r="H20" s="320">
        <f>SUM(H12+H16)/2</f>
        <v>23.759999999999998</v>
      </c>
      <c r="I20" s="318">
        <v>8</v>
      </c>
      <c r="J20" s="317">
        <f t="shared" ref="J20:L21" si="0">SUM(J12+J16)/2</f>
        <v>1</v>
      </c>
      <c r="K20" s="317">
        <f t="shared" si="0"/>
        <v>110</v>
      </c>
      <c r="L20" s="317">
        <f t="shared" si="0"/>
        <v>104</v>
      </c>
      <c r="M20" s="321">
        <f>SUM(E20+G20+I20+J20)</f>
        <v>23</v>
      </c>
    </row>
    <row r="21" spans="1:13" s="85" customFormat="1" ht="12.75" x14ac:dyDescent="0.2">
      <c r="A21" s="58">
        <v>3</v>
      </c>
      <c r="B21" s="58" t="s">
        <v>116</v>
      </c>
      <c r="C21" s="49">
        <f>SUM(C13+C17)/2</f>
        <v>3.6350000000000002</v>
      </c>
      <c r="D21" s="44">
        <f>(C21*100)/C$20</f>
        <v>100.41436464088397</v>
      </c>
      <c r="E21" s="43">
        <v>10</v>
      </c>
      <c r="F21" s="52">
        <f>SUM(F13+F17)/2</f>
        <v>184.7</v>
      </c>
      <c r="G21" s="51">
        <v>4</v>
      </c>
      <c r="H21" s="52">
        <f>SUM(H13+H17)/2</f>
        <v>23.35</v>
      </c>
      <c r="I21" s="51">
        <v>8</v>
      </c>
      <c r="J21" s="50">
        <f t="shared" si="0"/>
        <v>1</v>
      </c>
      <c r="K21" s="50">
        <f t="shared" si="0"/>
        <v>78.5</v>
      </c>
      <c r="L21" s="50">
        <f t="shared" si="0"/>
        <v>101</v>
      </c>
      <c r="M21" s="45">
        <f>SUM(E21+G21+I21+J21)</f>
        <v>23</v>
      </c>
    </row>
    <row r="23" spans="1:13" x14ac:dyDescent="0.25">
      <c r="B23" s="371" t="s">
        <v>147</v>
      </c>
      <c r="C23" s="371"/>
      <c r="D23" s="371"/>
      <c r="E23" s="371"/>
      <c r="F23" s="371"/>
      <c r="G23" s="371"/>
      <c r="H23" s="371"/>
    </row>
    <row r="24" spans="1:13" x14ac:dyDescent="0.25">
      <c r="B24" s="125" t="s">
        <v>698</v>
      </c>
      <c r="C24" s="367" t="s">
        <v>148</v>
      </c>
      <c r="D24" s="361"/>
      <c r="E24" s="361"/>
      <c r="F24" s="368"/>
      <c r="G24" s="367" t="s">
        <v>197</v>
      </c>
      <c r="H24" s="368"/>
    </row>
    <row r="25" spans="1:13" x14ac:dyDescent="0.25">
      <c r="B25" s="126" t="s">
        <v>149</v>
      </c>
      <c r="C25" s="372"/>
      <c r="D25" s="373"/>
      <c r="E25" s="373"/>
      <c r="F25" s="373"/>
      <c r="G25" s="373"/>
      <c r="H25" s="374"/>
    </row>
    <row r="26" spans="1:13" s="89" customFormat="1" x14ac:dyDescent="0.25">
      <c r="B26" s="126" t="s">
        <v>214</v>
      </c>
      <c r="C26" s="367" t="s">
        <v>631</v>
      </c>
      <c r="D26" s="361"/>
      <c r="E26" s="361"/>
      <c r="F26" s="368"/>
      <c r="G26" s="361" t="s">
        <v>585</v>
      </c>
      <c r="H26" s="368"/>
    </row>
    <row r="27" spans="1:13" x14ac:dyDescent="0.25">
      <c r="B27" s="126" t="s">
        <v>150</v>
      </c>
      <c r="C27" s="407">
        <v>2</v>
      </c>
      <c r="D27" s="402"/>
      <c r="E27" s="402"/>
      <c r="F27" s="408"/>
      <c r="G27" s="367" t="s">
        <v>586</v>
      </c>
      <c r="H27" s="368"/>
    </row>
    <row r="28" spans="1:13" x14ac:dyDescent="0.25">
      <c r="B28" s="126" t="s">
        <v>151</v>
      </c>
      <c r="C28" s="365">
        <v>5.5</v>
      </c>
      <c r="D28" s="360"/>
      <c r="E28" s="360"/>
      <c r="F28" s="366"/>
      <c r="G28" s="367" t="s">
        <v>587</v>
      </c>
      <c r="H28" s="368"/>
    </row>
    <row r="29" spans="1:13" x14ac:dyDescent="0.25">
      <c r="B29" s="126" t="s">
        <v>152</v>
      </c>
      <c r="C29" s="390">
        <v>113</v>
      </c>
      <c r="D29" s="418"/>
      <c r="E29" s="418"/>
      <c r="F29" s="391"/>
      <c r="G29" s="367" t="s">
        <v>588</v>
      </c>
      <c r="H29" s="368"/>
    </row>
    <row r="30" spans="1:13" x14ac:dyDescent="0.25">
      <c r="B30" s="126" t="s">
        <v>153</v>
      </c>
      <c r="C30" s="390">
        <v>130</v>
      </c>
      <c r="D30" s="418"/>
      <c r="E30" s="418"/>
      <c r="F30" s="391"/>
      <c r="G30" s="367" t="s">
        <v>589</v>
      </c>
      <c r="H30" s="368"/>
    </row>
    <row r="31" spans="1:13" s="89" customFormat="1" x14ac:dyDescent="0.25">
      <c r="B31" s="126" t="s">
        <v>162</v>
      </c>
      <c r="C31" s="390" t="s">
        <v>486</v>
      </c>
      <c r="D31" s="418"/>
      <c r="E31" s="418"/>
      <c r="F31" s="418"/>
      <c r="G31" s="361" t="s">
        <v>442</v>
      </c>
      <c r="H31" s="361"/>
    </row>
    <row r="32" spans="1:13" x14ac:dyDescent="0.25">
      <c r="B32" s="126" t="s">
        <v>192</v>
      </c>
      <c r="C32" s="367" t="s">
        <v>208</v>
      </c>
      <c r="D32" s="361"/>
      <c r="E32" s="361"/>
      <c r="F32" s="361"/>
      <c r="G32" s="361"/>
      <c r="H32" s="361"/>
    </row>
    <row r="33" spans="2:8" x14ac:dyDescent="0.25">
      <c r="B33" s="126" t="s">
        <v>154</v>
      </c>
      <c r="C33" s="365" t="s">
        <v>632</v>
      </c>
      <c r="D33" s="360"/>
      <c r="E33" s="360"/>
      <c r="F33" s="366"/>
      <c r="G33" s="357" t="s">
        <v>590</v>
      </c>
      <c r="H33" s="357"/>
    </row>
    <row r="34" spans="2:8" x14ac:dyDescent="0.25">
      <c r="B34" s="125" t="s">
        <v>155</v>
      </c>
      <c r="C34" s="365" t="s">
        <v>540</v>
      </c>
      <c r="D34" s="360"/>
      <c r="E34" s="360"/>
      <c r="F34" s="366"/>
      <c r="G34" s="357" t="s">
        <v>592</v>
      </c>
      <c r="H34" s="357"/>
    </row>
    <row r="35" spans="2:8" s="89" customFormat="1" x14ac:dyDescent="0.25">
      <c r="B35" s="125"/>
      <c r="C35" s="259"/>
      <c r="D35" s="258"/>
      <c r="E35" s="258"/>
      <c r="F35" s="258"/>
      <c r="G35" s="248"/>
      <c r="H35" s="249"/>
    </row>
    <row r="36" spans="2:8" x14ac:dyDescent="0.25">
      <c r="B36" s="126" t="s">
        <v>156</v>
      </c>
      <c r="C36" s="372"/>
      <c r="D36" s="373"/>
      <c r="E36" s="373"/>
      <c r="F36" s="373"/>
      <c r="G36" s="373"/>
      <c r="H36" s="374"/>
    </row>
    <row r="37" spans="2:8" x14ac:dyDescent="0.25">
      <c r="B37" s="126" t="s">
        <v>157</v>
      </c>
      <c r="C37" s="251" t="s">
        <v>431</v>
      </c>
      <c r="D37" s="365" t="s">
        <v>635</v>
      </c>
      <c r="E37" s="360"/>
      <c r="F37" s="366"/>
      <c r="G37" s="270" t="s">
        <v>521</v>
      </c>
      <c r="H37" s="217" t="s">
        <v>593</v>
      </c>
    </row>
    <row r="38" spans="2:8" x14ac:dyDescent="0.25">
      <c r="B38" s="126"/>
      <c r="C38" s="241"/>
      <c r="D38" s="412"/>
      <c r="E38" s="413"/>
      <c r="F38" s="414"/>
      <c r="G38" s="241"/>
      <c r="H38" s="250"/>
    </row>
    <row r="39" spans="2:8" s="89" customFormat="1" x14ac:dyDescent="0.25">
      <c r="B39" s="126" t="s">
        <v>491</v>
      </c>
      <c r="C39" s="251" t="s">
        <v>641</v>
      </c>
      <c r="D39" s="415" t="s">
        <v>493</v>
      </c>
      <c r="E39" s="416"/>
      <c r="F39" s="417"/>
      <c r="G39" s="241"/>
      <c r="H39" s="250"/>
    </row>
    <row r="40" spans="2:8" s="89" customFormat="1" x14ac:dyDescent="0.25">
      <c r="B40" s="126"/>
      <c r="C40" s="241"/>
      <c r="D40" s="412"/>
      <c r="E40" s="413"/>
      <c r="F40" s="414"/>
      <c r="G40" s="241"/>
      <c r="H40" s="250"/>
    </row>
    <row r="41" spans="2:8" s="89" customFormat="1" x14ac:dyDescent="0.25">
      <c r="B41" s="126"/>
      <c r="C41" s="241"/>
      <c r="D41" s="412"/>
      <c r="E41" s="413"/>
      <c r="F41" s="414"/>
      <c r="G41" s="241"/>
      <c r="H41" s="250"/>
    </row>
    <row r="42" spans="2:8" x14ac:dyDescent="0.25">
      <c r="B42" s="126" t="s">
        <v>158</v>
      </c>
      <c r="C42" s="241"/>
      <c r="D42" s="412"/>
      <c r="E42" s="413"/>
      <c r="F42" s="414"/>
      <c r="G42" s="241"/>
      <c r="H42" s="250"/>
    </row>
    <row r="43" spans="2:8" x14ac:dyDescent="0.25">
      <c r="B43" s="126" t="s">
        <v>159</v>
      </c>
      <c r="C43" s="251" t="s">
        <v>458</v>
      </c>
      <c r="D43" s="415" t="s">
        <v>650</v>
      </c>
      <c r="E43" s="416"/>
      <c r="F43" s="417"/>
      <c r="G43" s="251" t="s">
        <v>594</v>
      </c>
      <c r="H43" s="251" t="s">
        <v>595</v>
      </c>
    </row>
    <row r="44" spans="2:8" s="89" customFormat="1" x14ac:dyDescent="0.25">
      <c r="B44" s="126"/>
      <c r="C44" s="251" t="s">
        <v>414</v>
      </c>
      <c r="D44" s="415" t="s">
        <v>651</v>
      </c>
      <c r="E44" s="416"/>
      <c r="F44" s="417"/>
      <c r="G44" s="251" t="s">
        <v>594</v>
      </c>
      <c r="H44" s="251" t="s">
        <v>596</v>
      </c>
    </row>
    <row r="45" spans="2:8" x14ac:dyDescent="0.25">
      <c r="B45" s="129"/>
      <c r="C45" s="251"/>
      <c r="D45" s="415"/>
      <c r="E45" s="416"/>
      <c r="F45" s="417"/>
      <c r="G45" s="241"/>
      <c r="H45" s="241"/>
    </row>
    <row r="46" spans="2:8" x14ac:dyDescent="0.25">
      <c r="B46" s="126" t="s">
        <v>166</v>
      </c>
      <c r="C46" s="251"/>
      <c r="D46" s="415"/>
      <c r="E46" s="416"/>
      <c r="F46" s="417"/>
      <c r="G46" s="251" t="s">
        <v>481</v>
      </c>
      <c r="H46" s="251" t="s">
        <v>601</v>
      </c>
    </row>
    <row r="47" spans="2:8" s="89" customFormat="1" x14ac:dyDescent="0.25">
      <c r="B47" s="126"/>
      <c r="C47" s="251"/>
      <c r="D47" s="415"/>
      <c r="E47" s="416"/>
      <c r="F47" s="417"/>
      <c r="G47" s="241"/>
      <c r="H47" s="241"/>
    </row>
    <row r="48" spans="2:8" x14ac:dyDescent="0.25">
      <c r="B48" s="126" t="s">
        <v>160</v>
      </c>
      <c r="C48" s="251" t="s">
        <v>466</v>
      </c>
      <c r="D48" s="415" t="s">
        <v>165</v>
      </c>
      <c r="E48" s="416"/>
      <c r="F48" s="417"/>
      <c r="G48" s="251" t="s">
        <v>437</v>
      </c>
      <c r="H48" s="251" t="s">
        <v>597</v>
      </c>
    </row>
    <row r="49" spans="2:8" s="89" customFormat="1" x14ac:dyDescent="0.25">
      <c r="B49" s="126"/>
      <c r="C49" s="251" t="s">
        <v>523</v>
      </c>
      <c r="D49" s="415" t="s">
        <v>165</v>
      </c>
      <c r="E49" s="416"/>
      <c r="F49" s="417"/>
      <c r="G49" s="251" t="s">
        <v>456</v>
      </c>
      <c r="H49" s="251" t="s">
        <v>598</v>
      </c>
    </row>
    <row r="50" spans="2:8" s="89" customFormat="1" x14ac:dyDescent="0.25">
      <c r="B50" s="58"/>
      <c r="C50" s="240"/>
      <c r="D50" s="409"/>
      <c r="E50" s="410"/>
      <c r="F50" s="411"/>
      <c r="G50" s="251" t="s">
        <v>481</v>
      </c>
      <c r="H50" s="251" t="s">
        <v>599</v>
      </c>
    </row>
    <row r="51" spans="2:8" s="89" customFormat="1" x14ac:dyDescent="0.25">
      <c r="B51" s="58"/>
      <c r="C51" s="240"/>
      <c r="D51" s="409"/>
      <c r="E51" s="410"/>
      <c r="F51" s="411"/>
      <c r="G51" s="241"/>
      <c r="H51" s="241"/>
    </row>
    <row r="52" spans="2:8" x14ac:dyDescent="0.25">
      <c r="B52" s="126" t="s">
        <v>196</v>
      </c>
      <c r="C52" s="241"/>
      <c r="D52" s="412"/>
      <c r="E52" s="413"/>
      <c r="F52" s="414"/>
      <c r="G52" s="251" t="s">
        <v>600</v>
      </c>
      <c r="H52" s="251" t="s">
        <v>277</v>
      </c>
    </row>
    <row r="53" spans="2:8" x14ac:dyDescent="0.25">
      <c r="B53" s="129"/>
      <c r="C53" s="241"/>
      <c r="D53" s="412"/>
      <c r="E53" s="413"/>
      <c r="F53" s="414"/>
      <c r="G53" s="251" t="s">
        <v>481</v>
      </c>
      <c r="H53" s="251" t="s">
        <v>277</v>
      </c>
    </row>
    <row r="54" spans="2:8" x14ac:dyDescent="0.25">
      <c r="B54" s="264"/>
      <c r="C54" s="265"/>
      <c r="D54" s="265"/>
      <c r="E54" s="265"/>
      <c r="F54" s="265"/>
    </row>
  </sheetData>
  <mergeCells count="45">
    <mergeCell ref="C8:E8"/>
    <mergeCell ref="M8:M9"/>
    <mergeCell ref="A8:A9"/>
    <mergeCell ref="B8:B9"/>
    <mergeCell ref="F8:G8"/>
    <mergeCell ref="H8:I8"/>
    <mergeCell ref="B23:H23"/>
    <mergeCell ref="C24:F24"/>
    <mergeCell ref="G24:H24"/>
    <mergeCell ref="C25:H25"/>
    <mergeCell ref="C27:F27"/>
    <mergeCell ref="G27:H27"/>
    <mergeCell ref="G26:H26"/>
    <mergeCell ref="G31:H31"/>
    <mergeCell ref="C26:F26"/>
    <mergeCell ref="C31:F31"/>
    <mergeCell ref="C36:H36"/>
    <mergeCell ref="C32:H32"/>
    <mergeCell ref="C33:F33"/>
    <mergeCell ref="G33:H33"/>
    <mergeCell ref="C34:F34"/>
    <mergeCell ref="G34:H34"/>
    <mergeCell ref="C28:F28"/>
    <mergeCell ref="G28:H28"/>
    <mergeCell ref="C29:F29"/>
    <mergeCell ref="G29:H29"/>
    <mergeCell ref="C30:F30"/>
    <mergeCell ref="G30:H30"/>
    <mergeCell ref="D37:F37"/>
    <mergeCell ref="D38:F38"/>
    <mergeCell ref="D42:F42"/>
    <mergeCell ref="D44:F44"/>
    <mergeCell ref="D45:F45"/>
    <mergeCell ref="D51:F51"/>
    <mergeCell ref="D52:F52"/>
    <mergeCell ref="D53:F53"/>
    <mergeCell ref="D39:F39"/>
    <mergeCell ref="D40:F40"/>
    <mergeCell ref="D41:F41"/>
    <mergeCell ref="D43:F43"/>
    <mergeCell ref="D46:F46"/>
    <mergeCell ref="D47:F47"/>
    <mergeCell ref="D48:F48"/>
    <mergeCell ref="D49:F49"/>
    <mergeCell ref="D50:F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G62"/>
  <sheetViews>
    <sheetView workbookViewId="0">
      <selection activeCell="A28" sqref="A28:AG28"/>
    </sheetView>
  </sheetViews>
  <sheetFormatPr defaultRowHeight="15" x14ac:dyDescent="0.25"/>
  <cols>
    <col min="1" max="1" width="2.7109375" style="173" customWidth="1"/>
    <col min="2" max="2" width="24.85546875" style="173" customWidth="1"/>
    <col min="3" max="3" width="11.85546875" style="173" customWidth="1"/>
    <col min="4" max="4" width="25.5703125" style="173" customWidth="1"/>
    <col min="5" max="5" width="11.42578125" style="173" customWidth="1"/>
    <col min="6" max="6" width="22.5703125" style="173" customWidth="1"/>
    <col min="7" max="16384" width="9.140625" style="173"/>
  </cols>
  <sheetData>
    <row r="2" spans="1:33" x14ac:dyDescent="0.25">
      <c r="B2" s="114" t="s">
        <v>674</v>
      </c>
    </row>
    <row r="3" spans="1:33" x14ac:dyDescent="0.25">
      <c r="B3" s="108" t="s">
        <v>675</v>
      </c>
    </row>
    <row r="4" spans="1:33" x14ac:dyDescent="0.25">
      <c r="B4" s="174"/>
    </row>
    <row r="5" spans="1:33" x14ac:dyDescent="0.25">
      <c r="A5" s="175" t="s">
        <v>278</v>
      </c>
    </row>
    <row r="6" spans="1:33" x14ac:dyDescent="0.25">
      <c r="A6" s="175" t="s">
        <v>279</v>
      </c>
    </row>
    <row r="8" spans="1:33" ht="15" customHeight="1" thickBot="1" x14ac:dyDescent="0.3">
      <c r="A8" s="437" t="s">
        <v>1</v>
      </c>
      <c r="B8" s="437" t="s">
        <v>36</v>
      </c>
      <c r="C8" s="437" t="s">
        <v>280</v>
      </c>
      <c r="D8" s="437" t="s">
        <v>281</v>
      </c>
      <c r="E8" s="437" t="s">
        <v>120</v>
      </c>
      <c r="F8" s="437"/>
      <c r="G8" s="437" t="s">
        <v>282</v>
      </c>
      <c r="H8" s="437" t="s">
        <v>283</v>
      </c>
      <c r="I8" s="437" t="s">
        <v>121</v>
      </c>
      <c r="J8" s="437"/>
      <c r="K8" s="437" t="s">
        <v>284</v>
      </c>
      <c r="L8" s="437" t="s">
        <v>285</v>
      </c>
      <c r="M8" s="437" t="s">
        <v>122</v>
      </c>
      <c r="N8" s="437"/>
      <c r="O8" s="437" t="s">
        <v>123</v>
      </c>
      <c r="P8" s="437"/>
      <c r="Q8" s="437" t="s">
        <v>124</v>
      </c>
      <c r="R8" s="437"/>
      <c r="S8" s="437"/>
      <c r="T8" s="437"/>
      <c r="U8" s="437"/>
      <c r="V8" s="437"/>
      <c r="W8" s="437" t="s">
        <v>125</v>
      </c>
      <c r="X8" s="437"/>
      <c r="Y8" s="437"/>
      <c r="Z8" s="437"/>
      <c r="AA8" s="437" t="s">
        <v>126</v>
      </c>
      <c r="AB8" s="437" t="s">
        <v>127</v>
      </c>
      <c r="AC8" s="437" t="s">
        <v>129</v>
      </c>
      <c r="AD8" s="437" t="s">
        <v>130</v>
      </c>
      <c r="AE8" s="377" t="s">
        <v>255</v>
      </c>
      <c r="AF8" s="377" t="s">
        <v>155</v>
      </c>
      <c r="AG8" s="440" t="s">
        <v>131</v>
      </c>
    </row>
    <row r="9" spans="1:33" ht="72" customHeight="1" thickBot="1" x14ac:dyDescent="0.3">
      <c r="A9" s="439"/>
      <c r="B9" s="439"/>
      <c r="C9" s="439"/>
      <c r="D9" s="439"/>
      <c r="E9" s="438"/>
      <c r="F9" s="438"/>
      <c r="G9" s="439"/>
      <c r="H9" s="439"/>
      <c r="I9" s="438"/>
      <c r="J9" s="438"/>
      <c r="K9" s="439"/>
      <c r="L9" s="439"/>
      <c r="M9" s="438"/>
      <c r="N9" s="438"/>
      <c r="O9" s="438"/>
      <c r="P9" s="438"/>
      <c r="Q9" s="443" t="s">
        <v>132</v>
      </c>
      <c r="R9" s="443"/>
      <c r="S9" s="443" t="s">
        <v>133</v>
      </c>
      <c r="T9" s="443"/>
      <c r="U9" s="443" t="s">
        <v>134</v>
      </c>
      <c r="V9" s="443"/>
      <c r="W9" s="443" t="s">
        <v>132</v>
      </c>
      <c r="X9" s="443"/>
      <c r="Y9" s="444" t="s">
        <v>135</v>
      </c>
      <c r="Z9" s="444"/>
      <c r="AA9" s="439"/>
      <c r="AB9" s="439"/>
      <c r="AC9" s="439"/>
      <c r="AD9" s="439"/>
      <c r="AE9" s="446"/>
      <c r="AF9" s="446"/>
      <c r="AG9" s="441"/>
    </row>
    <row r="10" spans="1:33" ht="39" customHeight="1" thickBot="1" x14ac:dyDescent="0.3">
      <c r="A10" s="439"/>
      <c r="B10" s="439"/>
      <c r="C10" s="439"/>
      <c r="D10" s="439"/>
      <c r="E10" s="439" t="s">
        <v>21</v>
      </c>
      <c r="F10" s="439" t="s">
        <v>136</v>
      </c>
      <c r="G10" s="439"/>
      <c r="H10" s="439"/>
      <c r="I10" s="439" t="s">
        <v>21</v>
      </c>
      <c r="J10" s="439" t="s">
        <v>136</v>
      </c>
      <c r="K10" s="439"/>
      <c r="L10" s="439"/>
      <c r="M10" s="439" t="s">
        <v>21</v>
      </c>
      <c r="N10" s="439" t="s">
        <v>136</v>
      </c>
      <c r="O10" s="439" t="s">
        <v>21</v>
      </c>
      <c r="P10" s="439" t="s">
        <v>136</v>
      </c>
      <c r="Q10" s="432" t="s">
        <v>137</v>
      </c>
      <c r="R10" s="432"/>
      <c r="S10" s="432" t="s">
        <v>138</v>
      </c>
      <c r="T10" s="432"/>
      <c r="U10" s="432" t="s">
        <v>139</v>
      </c>
      <c r="V10" s="432"/>
      <c r="W10" s="432" t="s">
        <v>137</v>
      </c>
      <c r="X10" s="432"/>
      <c r="Y10" s="432" t="s">
        <v>140</v>
      </c>
      <c r="Z10" s="432"/>
      <c r="AA10" s="439"/>
      <c r="AB10" s="439"/>
      <c r="AC10" s="439"/>
      <c r="AD10" s="439"/>
      <c r="AE10" s="446"/>
      <c r="AF10" s="446"/>
      <c r="AG10" s="441"/>
    </row>
    <row r="11" spans="1:33" ht="45" customHeight="1" thickBot="1" x14ac:dyDescent="0.3">
      <c r="A11" s="445"/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176" t="s">
        <v>21</v>
      </c>
      <c r="R11" s="176" t="s">
        <v>136</v>
      </c>
      <c r="S11" s="176" t="s">
        <v>21</v>
      </c>
      <c r="T11" s="176" t="s">
        <v>136</v>
      </c>
      <c r="U11" s="176" t="s">
        <v>21</v>
      </c>
      <c r="V11" s="176" t="s">
        <v>136</v>
      </c>
      <c r="W11" s="176" t="s">
        <v>21</v>
      </c>
      <c r="X11" s="176" t="s">
        <v>136</v>
      </c>
      <c r="Y11" s="176" t="s">
        <v>21</v>
      </c>
      <c r="Z11" s="176" t="s">
        <v>136</v>
      </c>
      <c r="AA11" s="438"/>
      <c r="AB11" s="438"/>
      <c r="AC11" s="438"/>
      <c r="AD11" s="438"/>
      <c r="AE11" s="378"/>
      <c r="AF11" s="378"/>
      <c r="AG11" s="442"/>
    </row>
    <row r="13" spans="1:33" x14ac:dyDescent="0.25">
      <c r="A13" s="113" t="s">
        <v>708</v>
      </c>
      <c r="AB13" s="177"/>
    </row>
    <row r="14" spans="1:33" x14ac:dyDescent="0.25">
      <c r="A14" s="178">
        <v>1</v>
      </c>
      <c r="B14" s="178" t="s">
        <v>145</v>
      </c>
      <c r="C14" s="179">
        <v>26.92</v>
      </c>
      <c r="D14" s="179">
        <v>23.07</v>
      </c>
      <c r="E14" s="179">
        <v>100</v>
      </c>
      <c r="F14" s="179">
        <v>5</v>
      </c>
      <c r="G14" s="179">
        <v>45.19</v>
      </c>
      <c r="H14" s="179">
        <v>39.729999999999997</v>
      </c>
      <c r="I14" s="179">
        <v>100</v>
      </c>
      <c r="J14" s="179">
        <v>5</v>
      </c>
      <c r="K14" s="179">
        <v>53.01</v>
      </c>
      <c r="L14" s="188">
        <v>48.8</v>
      </c>
      <c r="M14" s="179">
        <v>100</v>
      </c>
      <c r="N14" s="179">
        <v>10</v>
      </c>
      <c r="O14" s="179">
        <v>100</v>
      </c>
      <c r="P14" s="179">
        <v>5</v>
      </c>
      <c r="Q14" s="180">
        <v>10</v>
      </c>
      <c r="R14" s="179">
        <v>8</v>
      </c>
      <c r="S14" s="179">
        <v>0</v>
      </c>
      <c r="T14" s="179">
        <v>9</v>
      </c>
      <c r="U14" s="179">
        <v>0</v>
      </c>
      <c r="V14" s="179">
        <v>9</v>
      </c>
      <c r="W14" s="179">
        <v>10</v>
      </c>
      <c r="X14" s="179">
        <v>8</v>
      </c>
      <c r="Y14" s="179">
        <v>0</v>
      </c>
      <c r="Z14" s="179">
        <v>9</v>
      </c>
      <c r="AA14" s="179">
        <v>73</v>
      </c>
      <c r="AB14" s="280">
        <v>17.079999999999998</v>
      </c>
      <c r="AC14" s="181">
        <v>80.319999999999993</v>
      </c>
      <c r="AD14" s="181">
        <v>6</v>
      </c>
      <c r="AE14" s="283" t="s">
        <v>263</v>
      </c>
      <c r="AF14" s="283" t="s">
        <v>661</v>
      </c>
      <c r="AG14" s="182">
        <f>SUM(F14+J14+N14+P14+R14+T14+V14+X14+Z14)</f>
        <v>68</v>
      </c>
    </row>
    <row r="15" spans="1:33" x14ac:dyDescent="0.25">
      <c r="A15" s="178">
        <v>2</v>
      </c>
      <c r="B15" s="279" t="s">
        <v>676</v>
      </c>
      <c r="C15" s="179">
        <v>43.71</v>
      </c>
      <c r="D15" s="179">
        <v>39.020000000000003</v>
      </c>
      <c r="E15" s="179">
        <v>100</v>
      </c>
      <c r="F15" s="179">
        <v>5</v>
      </c>
      <c r="G15" s="179">
        <v>47.99</v>
      </c>
      <c r="H15" s="179">
        <v>42.89</v>
      </c>
      <c r="I15" s="179">
        <v>100</v>
      </c>
      <c r="J15" s="179">
        <v>5</v>
      </c>
      <c r="K15" s="179">
        <v>53.48</v>
      </c>
      <c r="L15" s="179">
        <v>48.13</v>
      </c>
      <c r="M15" s="179">
        <v>100</v>
      </c>
      <c r="N15" s="179">
        <v>10</v>
      </c>
      <c r="O15" s="179">
        <v>100</v>
      </c>
      <c r="P15" s="179">
        <v>5</v>
      </c>
      <c r="Q15" s="180">
        <v>5</v>
      </c>
      <c r="R15" s="179">
        <v>8</v>
      </c>
      <c r="S15" s="179">
        <v>0</v>
      </c>
      <c r="T15" s="179">
        <v>9</v>
      </c>
      <c r="U15" s="179">
        <v>0</v>
      </c>
      <c r="V15" s="179">
        <v>9</v>
      </c>
      <c r="W15" s="179">
        <v>3</v>
      </c>
      <c r="X15" s="179">
        <v>8</v>
      </c>
      <c r="Y15" s="179">
        <v>0</v>
      </c>
      <c r="Z15" s="179">
        <v>9</v>
      </c>
      <c r="AA15" s="179">
        <v>61</v>
      </c>
      <c r="AB15" s="280">
        <v>10.89</v>
      </c>
      <c r="AC15" s="181">
        <v>122.16</v>
      </c>
      <c r="AD15" s="181">
        <v>5.3</v>
      </c>
      <c r="AE15" s="283" t="s">
        <v>257</v>
      </c>
      <c r="AF15" s="283" t="s">
        <v>661</v>
      </c>
      <c r="AG15" s="182">
        <f>SUM(F15+J15+N15+P15+R15+T15+V15+X15+Z15)</f>
        <v>68</v>
      </c>
    </row>
    <row r="16" spans="1:33" x14ac:dyDescent="0.25">
      <c r="A16" s="333"/>
      <c r="B16" s="334" t="s">
        <v>719</v>
      </c>
      <c r="C16" s="335">
        <f>SUM(C14:C15)/2</f>
        <v>35.314999999999998</v>
      </c>
      <c r="D16" s="335">
        <f>SUM(D14:D15)/2</f>
        <v>31.045000000000002</v>
      </c>
      <c r="E16" s="336">
        <v>100</v>
      </c>
      <c r="F16" s="336">
        <v>5</v>
      </c>
      <c r="G16" s="335">
        <f t="shared" ref="G16:H16" si="0">SUM(G14:G15)/2</f>
        <v>46.59</v>
      </c>
      <c r="H16" s="335">
        <f t="shared" si="0"/>
        <v>41.31</v>
      </c>
      <c r="I16" s="336">
        <v>100</v>
      </c>
      <c r="J16" s="336">
        <v>5</v>
      </c>
      <c r="K16" s="335">
        <f t="shared" ref="K16:L16" si="1">SUM(K14:K15)/2</f>
        <v>53.244999999999997</v>
      </c>
      <c r="L16" s="335">
        <f t="shared" si="1"/>
        <v>48.465000000000003</v>
      </c>
      <c r="M16" s="336">
        <v>100</v>
      </c>
      <c r="N16" s="336">
        <v>10</v>
      </c>
      <c r="O16" s="336">
        <v>100</v>
      </c>
      <c r="P16" s="336">
        <v>5</v>
      </c>
      <c r="Q16" s="337">
        <f>SUM(Q14:Q15)/2</f>
        <v>7.5</v>
      </c>
      <c r="R16" s="337">
        <v>8</v>
      </c>
      <c r="S16" s="337">
        <f>SUM(S14:S15)/2</f>
        <v>0</v>
      </c>
      <c r="T16" s="337">
        <v>9</v>
      </c>
      <c r="U16" s="337">
        <f>SUM(U14:U15)/2</f>
        <v>0</v>
      </c>
      <c r="V16" s="337">
        <v>9</v>
      </c>
      <c r="W16" s="337">
        <f>SUM(W14:W15)/2</f>
        <v>6.5</v>
      </c>
      <c r="X16" s="337">
        <v>8</v>
      </c>
      <c r="Y16" s="337">
        <f>SUM(Y14:Y15)/2</f>
        <v>0</v>
      </c>
      <c r="Z16" s="336">
        <v>9</v>
      </c>
      <c r="AA16" s="337">
        <f t="shared" ref="AA16:AD16" si="2">SUM(AA14:AA15)/2</f>
        <v>67</v>
      </c>
      <c r="AB16" s="338">
        <f t="shared" si="2"/>
        <v>13.984999999999999</v>
      </c>
      <c r="AC16" s="338">
        <f t="shared" si="2"/>
        <v>101.24</v>
      </c>
      <c r="AD16" s="338">
        <f t="shared" si="2"/>
        <v>5.65</v>
      </c>
      <c r="AE16" s="339"/>
      <c r="AF16" s="339"/>
      <c r="AG16" s="340">
        <f>SUM(F16+J16+N16+P16+R16+T16+V16+X16+Z16)</f>
        <v>68</v>
      </c>
    </row>
    <row r="17" spans="1:33" x14ac:dyDescent="0.25">
      <c r="A17" s="183">
        <v>3</v>
      </c>
      <c r="B17" s="183" t="s">
        <v>146</v>
      </c>
      <c r="C17" s="184">
        <v>31.04</v>
      </c>
      <c r="D17" s="184">
        <v>25.63</v>
      </c>
      <c r="E17" s="185">
        <f>D17*E15/((D14+D15)/2)</f>
        <v>82.557577709776126</v>
      </c>
      <c r="F17" s="184">
        <v>3</v>
      </c>
      <c r="G17" s="184">
        <v>42.18</v>
      </c>
      <c r="H17" s="184">
        <v>35.880000000000003</v>
      </c>
      <c r="I17" s="185">
        <f>H17*I15/((H14+H15)/2)</f>
        <v>86.855482933914317</v>
      </c>
      <c r="J17" s="184">
        <v>4</v>
      </c>
      <c r="K17" s="184">
        <v>50.7</v>
      </c>
      <c r="L17" s="184">
        <v>41.17</v>
      </c>
      <c r="M17" s="185">
        <f>K17*100/((K14+K15)/2)</f>
        <v>95.220208470278905</v>
      </c>
      <c r="N17" s="184">
        <v>8</v>
      </c>
      <c r="O17" s="185">
        <f>L17*100/((L14+L15)/2)</f>
        <v>84.947900546786329</v>
      </c>
      <c r="P17" s="184">
        <v>3</v>
      </c>
      <c r="Q17" s="185">
        <v>5</v>
      </c>
      <c r="R17" s="184">
        <v>8</v>
      </c>
      <c r="S17" s="184">
        <v>0</v>
      </c>
      <c r="T17" s="184">
        <v>9</v>
      </c>
      <c r="U17" s="184">
        <v>0</v>
      </c>
      <c r="V17" s="184">
        <v>9</v>
      </c>
      <c r="W17" s="184">
        <v>10</v>
      </c>
      <c r="X17" s="184">
        <v>8</v>
      </c>
      <c r="Y17" s="184">
        <v>0</v>
      </c>
      <c r="Z17" s="184">
        <v>9</v>
      </c>
      <c r="AA17" s="184">
        <v>73</v>
      </c>
      <c r="AB17" s="281">
        <v>11.71</v>
      </c>
      <c r="AC17" s="189">
        <v>92.8</v>
      </c>
      <c r="AD17" s="189">
        <v>5.2</v>
      </c>
      <c r="AE17" s="284" t="s">
        <v>263</v>
      </c>
      <c r="AF17" s="284" t="s">
        <v>661</v>
      </c>
      <c r="AG17" s="186">
        <f>SUM(F17+J17+N17+P17+R17+T17+V17+X17+Z17)</f>
        <v>61</v>
      </c>
    </row>
    <row r="18" spans="1:33" x14ac:dyDescent="0.25"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282"/>
      <c r="AC18" s="282"/>
      <c r="AD18" s="282"/>
      <c r="AE18" s="282"/>
      <c r="AF18" s="282"/>
      <c r="AG18" s="187"/>
    </row>
    <row r="19" spans="1:33" x14ac:dyDescent="0.25">
      <c r="A19" s="113" t="s">
        <v>704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282"/>
      <c r="AC19" s="282"/>
      <c r="AD19" s="282"/>
      <c r="AE19" s="282"/>
      <c r="AF19" s="282"/>
      <c r="AG19" s="187"/>
    </row>
    <row r="20" spans="1:33" x14ac:dyDescent="0.25">
      <c r="A20" s="178">
        <v>1</v>
      </c>
      <c r="B20" s="178" t="s">
        <v>145</v>
      </c>
      <c r="C20" s="179">
        <v>28.18</v>
      </c>
      <c r="D20" s="179">
        <v>27.15</v>
      </c>
      <c r="E20" s="179">
        <v>100</v>
      </c>
      <c r="F20" s="179">
        <v>5</v>
      </c>
      <c r="G20" s="179">
        <v>52.05</v>
      </c>
      <c r="H20" s="179">
        <v>51.11</v>
      </c>
      <c r="I20" s="179">
        <v>100</v>
      </c>
      <c r="J20" s="179">
        <v>5</v>
      </c>
      <c r="K20" s="179">
        <v>43.54</v>
      </c>
      <c r="L20" s="179">
        <v>43.04</v>
      </c>
      <c r="M20" s="179">
        <v>100</v>
      </c>
      <c r="N20" s="179">
        <v>10</v>
      </c>
      <c r="O20" s="179">
        <v>100</v>
      </c>
      <c r="P20" s="179">
        <v>5</v>
      </c>
      <c r="Q20" s="179">
        <v>0</v>
      </c>
      <c r="R20" s="179">
        <v>9</v>
      </c>
      <c r="S20" s="179">
        <v>0</v>
      </c>
      <c r="T20" s="179">
        <v>9</v>
      </c>
      <c r="U20" s="179">
        <v>0</v>
      </c>
      <c r="V20" s="179">
        <v>9</v>
      </c>
      <c r="W20" s="179">
        <v>19</v>
      </c>
      <c r="X20" s="179">
        <v>7</v>
      </c>
      <c r="Y20" s="179">
        <v>14</v>
      </c>
      <c r="Z20" s="179">
        <v>7</v>
      </c>
      <c r="AA20" s="179">
        <v>79</v>
      </c>
      <c r="AB20" s="181">
        <v>16.760000000000002</v>
      </c>
      <c r="AC20" s="181">
        <v>110</v>
      </c>
      <c r="AD20" s="181">
        <v>6.1</v>
      </c>
      <c r="AE20" s="283" t="s">
        <v>677</v>
      </c>
      <c r="AF20" s="283" t="s">
        <v>679</v>
      </c>
      <c r="AG20" s="182">
        <f>SUM(F20+J20+N20+P20+R20+T20+V20+X20+Z20)</f>
        <v>66</v>
      </c>
    </row>
    <row r="21" spans="1:33" x14ac:dyDescent="0.25">
      <c r="A21" s="178">
        <v>2</v>
      </c>
      <c r="B21" s="279" t="s">
        <v>676</v>
      </c>
      <c r="C21" s="179">
        <v>42.69</v>
      </c>
      <c r="D21" s="179">
        <v>42.23</v>
      </c>
      <c r="E21" s="179">
        <v>100</v>
      </c>
      <c r="F21" s="179">
        <v>5</v>
      </c>
      <c r="G21" s="179">
        <v>49.21</v>
      </c>
      <c r="H21" s="179">
        <v>48.72</v>
      </c>
      <c r="I21" s="179">
        <v>100</v>
      </c>
      <c r="J21" s="179">
        <v>5</v>
      </c>
      <c r="K21" s="188">
        <v>31.7</v>
      </c>
      <c r="L21" s="179">
        <v>31.19</v>
      </c>
      <c r="M21" s="179">
        <v>100</v>
      </c>
      <c r="N21" s="179">
        <v>10</v>
      </c>
      <c r="O21" s="179">
        <v>100</v>
      </c>
      <c r="P21" s="179">
        <v>5</v>
      </c>
      <c r="Q21" s="179">
        <v>0</v>
      </c>
      <c r="R21" s="179">
        <v>9</v>
      </c>
      <c r="S21" s="179">
        <v>0</v>
      </c>
      <c r="T21" s="179">
        <v>9</v>
      </c>
      <c r="U21" s="179">
        <v>0</v>
      </c>
      <c r="V21" s="179">
        <v>9</v>
      </c>
      <c r="W21" s="179">
        <v>10</v>
      </c>
      <c r="X21" s="179">
        <v>8</v>
      </c>
      <c r="Y21" s="179">
        <v>10</v>
      </c>
      <c r="Z21" s="179">
        <v>8</v>
      </c>
      <c r="AA21" s="179">
        <v>63</v>
      </c>
      <c r="AB21" s="181">
        <v>9.6300000000000008</v>
      </c>
      <c r="AC21" s="181">
        <v>76</v>
      </c>
      <c r="AD21" s="181">
        <v>6.1</v>
      </c>
      <c r="AE21" s="283" t="s">
        <v>678</v>
      </c>
      <c r="AF21" s="283" t="s">
        <v>679</v>
      </c>
      <c r="AG21" s="182">
        <f>SUM(F21+J21+N21+P21+R21+T21+V21+X21+Z21)</f>
        <v>68</v>
      </c>
    </row>
    <row r="22" spans="1:33" x14ac:dyDescent="0.25">
      <c r="A22" s="333"/>
      <c r="B22" s="334" t="s">
        <v>719</v>
      </c>
      <c r="C22" s="335">
        <f>SUM(C20:C21)/2</f>
        <v>35.435000000000002</v>
      </c>
      <c r="D22" s="335">
        <f>SUM(D20:D21)/2</f>
        <v>34.69</v>
      </c>
      <c r="E22" s="336">
        <v>100</v>
      </c>
      <c r="F22" s="336">
        <v>5</v>
      </c>
      <c r="G22" s="335">
        <f t="shared" ref="G22:H22" si="3">SUM(G20:G21)/2</f>
        <v>50.629999999999995</v>
      </c>
      <c r="H22" s="335">
        <f t="shared" si="3"/>
        <v>49.914999999999999</v>
      </c>
      <c r="I22" s="336">
        <v>100</v>
      </c>
      <c r="J22" s="336">
        <v>5</v>
      </c>
      <c r="K22" s="335">
        <f t="shared" ref="K22:L22" si="4">SUM(K20:K21)/2</f>
        <v>37.619999999999997</v>
      </c>
      <c r="L22" s="335">
        <f t="shared" si="4"/>
        <v>37.115000000000002</v>
      </c>
      <c r="M22" s="336">
        <v>100</v>
      </c>
      <c r="N22" s="336">
        <v>10</v>
      </c>
      <c r="O22" s="336">
        <v>100</v>
      </c>
      <c r="P22" s="336">
        <v>5</v>
      </c>
      <c r="Q22" s="337">
        <f>SUM(Q20:Q21)/2</f>
        <v>0</v>
      </c>
      <c r="R22" s="337">
        <v>9</v>
      </c>
      <c r="S22" s="337">
        <f>SUM(S20:S21)/2</f>
        <v>0</v>
      </c>
      <c r="T22" s="337">
        <v>9</v>
      </c>
      <c r="U22" s="337">
        <f>SUM(U20:U21)/2</f>
        <v>0</v>
      </c>
      <c r="V22" s="337">
        <v>9</v>
      </c>
      <c r="W22" s="337">
        <f>SUM(W20:W21)/2</f>
        <v>14.5</v>
      </c>
      <c r="X22" s="337">
        <v>7</v>
      </c>
      <c r="Y22" s="337">
        <f>SUM(Y20:Y21)/2</f>
        <v>12</v>
      </c>
      <c r="Z22" s="337">
        <v>7</v>
      </c>
      <c r="AA22" s="337">
        <f t="shared" ref="AA22:AD22" si="5">SUM(AA20:AA21)/2</f>
        <v>71</v>
      </c>
      <c r="AB22" s="338">
        <f t="shared" si="5"/>
        <v>13.195</v>
      </c>
      <c r="AC22" s="338">
        <f t="shared" si="5"/>
        <v>93</v>
      </c>
      <c r="AD22" s="338">
        <f t="shared" si="5"/>
        <v>6.1</v>
      </c>
      <c r="AE22" s="339"/>
      <c r="AF22" s="339"/>
      <c r="AG22" s="340">
        <f>SUM(F22+J22+N22+P22+R22+T22+V22+X22+Z22)</f>
        <v>66</v>
      </c>
    </row>
    <row r="23" spans="1:33" x14ac:dyDescent="0.25">
      <c r="A23" s="183">
        <v>3</v>
      </c>
      <c r="B23" s="183" t="s">
        <v>146</v>
      </c>
      <c r="C23" s="190">
        <v>35.1</v>
      </c>
      <c r="D23" s="184">
        <v>33.47</v>
      </c>
      <c r="E23" s="185">
        <f>D23*E21/((D20+D21)/2)</f>
        <v>96.4831363505333</v>
      </c>
      <c r="F23" s="184">
        <v>5</v>
      </c>
      <c r="G23" s="184">
        <v>53.74</v>
      </c>
      <c r="H23" s="184">
        <v>52.01</v>
      </c>
      <c r="I23" s="185">
        <f>H23*I21/((H20+H21)/2)</f>
        <v>104.19713512972052</v>
      </c>
      <c r="J23" s="184">
        <v>5</v>
      </c>
      <c r="K23" s="184">
        <v>42.76</v>
      </c>
      <c r="L23" s="184">
        <v>40.450000000000003</v>
      </c>
      <c r="M23" s="185">
        <f>K23*100/((K20+K21)/2)</f>
        <v>113.66294524189261</v>
      </c>
      <c r="N23" s="184">
        <v>12</v>
      </c>
      <c r="O23" s="185">
        <f>L23*100/((L20+L21)/2)</f>
        <v>108.9855853428533</v>
      </c>
      <c r="P23" s="184">
        <v>6</v>
      </c>
      <c r="Q23" s="184">
        <v>6</v>
      </c>
      <c r="R23" s="184">
        <v>8</v>
      </c>
      <c r="S23" s="184">
        <v>1</v>
      </c>
      <c r="T23" s="184">
        <v>8</v>
      </c>
      <c r="U23" s="184">
        <v>5</v>
      </c>
      <c r="V23" s="184">
        <v>8</v>
      </c>
      <c r="W23" s="184">
        <v>18</v>
      </c>
      <c r="X23" s="184">
        <v>7</v>
      </c>
      <c r="Y23" s="184">
        <v>14</v>
      </c>
      <c r="Z23" s="184">
        <v>7</v>
      </c>
      <c r="AA23" s="184">
        <v>80</v>
      </c>
      <c r="AB23" s="189">
        <v>13</v>
      </c>
      <c r="AC23" s="189">
        <v>124</v>
      </c>
      <c r="AD23" s="189">
        <v>6.9</v>
      </c>
      <c r="AE23" s="284" t="s">
        <v>267</v>
      </c>
      <c r="AF23" s="284" t="s">
        <v>679</v>
      </c>
      <c r="AG23" s="186">
        <f>SUM(F23+J23+N23+P23+R23+T23+V23+X23+Z23)</f>
        <v>66</v>
      </c>
    </row>
    <row r="24" spans="1:33" x14ac:dyDescent="0.25"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282"/>
      <c r="AC24" s="282"/>
      <c r="AD24" s="282"/>
      <c r="AE24" s="282"/>
      <c r="AF24" s="282"/>
      <c r="AG24" s="187"/>
    </row>
    <row r="25" spans="1:33" x14ac:dyDescent="0.25">
      <c r="A25" s="113" t="s">
        <v>706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282"/>
      <c r="AC25" s="282"/>
      <c r="AD25" s="282"/>
      <c r="AE25" s="282"/>
      <c r="AF25" s="282"/>
      <c r="AG25" s="187"/>
    </row>
    <row r="26" spans="1:33" x14ac:dyDescent="0.25">
      <c r="A26" s="178">
        <v>1</v>
      </c>
      <c r="B26" s="178" t="s">
        <v>145</v>
      </c>
      <c r="C26" s="179">
        <f>(C14+C20)/2</f>
        <v>27.55</v>
      </c>
      <c r="D26" s="188">
        <f>(D14+D20)/2</f>
        <v>25.11</v>
      </c>
      <c r="E26" s="179">
        <v>100</v>
      </c>
      <c r="F26" s="179">
        <v>5</v>
      </c>
      <c r="G26" s="179">
        <f>(G14+G20)/2</f>
        <v>48.62</v>
      </c>
      <c r="H26" s="179">
        <f>(H14+H20)/2</f>
        <v>45.42</v>
      </c>
      <c r="I26" s="179">
        <v>100</v>
      </c>
      <c r="J26" s="179">
        <v>5</v>
      </c>
      <c r="K26" s="179">
        <f>SUM(K14+K20)/2</f>
        <v>48.274999999999999</v>
      </c>
      <c r="L26" s="179">
        <f>SUM(L14+L20)/2</f>
        <v>45.92</v>
      </c>
      <c r="M26" s="179">
        <v>100</v>
      </c>
      <c r="N26" s="179">
        <v>10</v>
      </c>
      <c r="O26" s="179">
        <v>100</v>
      </c>
      <c r="P26" s="179">
        <v>5</v>
      </c>
      <c r="Q26" s="180">
        <f>SUM(Q14+Q20)/2</f>
        <v>5</v>
      </c>
      <c r="R26" s="179">
        <v>8</v>
      </c>
      <c r="S26" s="180">
        <f>SUM(S14+S20)/2</f>
        <v>0</v>
      </c>
      <c r="T26" s="179">
        <v>9</v>
      </c>
      <c r="U26" s="180">
        <f>SUM(U14+U20)/2</f>
        <v>0</v>
      </c>
      <c r="V26" s="179">
        <v>9</v>
      </c>
      <c r="W26" s="180">
        <f>SUM(W14+W20)/2</f>
        <v>14.5</v>
      </c>
      <c r="X26" s="179">
        <v>7</v>
      </c>
      <c r="Y26" s="179">
        <f>SUM(Y14+Y20)/2</f>
        <v>7</v>
      </c>
      <c r="Z26" s="179">
        <v>8</v>
      </c>
      <c r="AA26" s="180">
        <f t="shared" ref="AA26:AD27" si="6">SUM(AA14+AA20)/2</f>
        <v>76</v>
      </c>
      <c r="AB26" s="181">
        <f t="shared" si="6"/>
        <v>16.920000000000002</v>
      </c>
      <c r="AC26" s="181">
        <f t="shared" si="6"/>
        <v>95.16</v>
      </c>
      <c r="AD26" s="181">
        <f t="shared" si="6"/>
        <v>6.05</v>
      </c>
      <c r="AE26" s="181"/>
      <c r="AF26" s="181"/>
      <c r="AG26" s="182">
        <f>SUM(F26+J26+N26+P26+R26+T26+V26+X26+Z26)</f>
        <v>66</v>
      </c>
    </row>
    <row r="27" spans="1:33" x14ac:dyDescent="0.25">
      <c r="A27" s="178">
        <v>2</v>
      </c>
      <c r="B27" s="279" t="s">
        <v>676</v>
      </c>
      <c r="C27" s="188">
        <f>(C15+C21)/2</f>
        <v>43.2</v>
      </c>
      <c r="D27" s="188">
        <f>(D15+D21)/2</f>
        <v>40.625</v>
      </c>
      <c r="E27" s="179">
        <v>100</v>
      </c>
      <c r="F27" s="179">
        <v>5</v>
      </c>
      <c r="G27" s="179">
        <f>(G15+G21)/2</f>
        <v>48.6</v>
      </c>
      <c r="H27" s="188">
        <f>(H15+H21)/2</f>
        <v>45.805</v>
      </c>
      <c r="I27" s="179">
        <v>100</v>
      </c>
      <c r="J27" s="179">
        <v>5</v>
      </c>
      <c r="K27" s="179">
        <f>SUM(K15+K21)/2</f>
        <v>42.589999999999996</v>
      </c>
      <c r="L27" s="179">
        <f>SUM(L15+L21)/2</f>
        <v>39.660000000000004</v>
      </c>
      <c r="M27" s="179">
        <v>100</v>
      </c>
      <c r="N27" s="179">
        <v>10</v>
      </c>
      <c r="O27" s="179">
        <v>100</v>
      </c>
      <c r="P27" s="179">
        <v>5</v>
      </c>
      <c r="Q27" s="180">
        <f>SUM(Q15+Q21)/2</f>
        <v>2.5</v>
      </c>
      <c r="R27" s="179">
        <v>8</v>
      </c>
      <c r="S27" s="180">
        <v>0</v>
      </c>
      <c r="T27" s="179">
        <v>9</v>
      </c>
      <c r="U27" s="180">
        <v>0</v>
      </c>
      <c r="V27" s="179">
        <v>9</v>
      </c>
      <c r="W27" s="180">
        <f>SUM(W15+W21)/2</f>
        <v>6.5</v>
      </c>
      <c r="X27" s="179">
        <v>8</v>
      </c>
      <c r="Y27" s="179">
        <f>SUM(Y15+Y21)/2</f>
        <v>5</v>
      </c>
      <c r="Z27" s="179">
        <v>8</v>
      </c>
      <c r="AA27" s="180">
        <f t="shared" si="6"/>
        <v>62</v>
      </c>
      <c r="AB27" s="181">
        <f t="shared" si="6"/>
        <v>10.260000000000002</v>
      </c>
      <c r="AC27" s="181">
        <f t="shared" si="6"/>
        <v>99.08</v>
      </c>
      <c r="AD27" s="181">
        <f t="shared" si="6"/>
        <v>5.6999999999999993</v>
      </c>
      <c r="AE27" s="181"/>
      <c r="AF27" s="181"/>
      <c r="AG27" s="182">
        <f>SUM(F27+J27+N27+P27+R27+T27+V27+X27+Z27)</f>
        <v>67</v>
      </c>
    </row>
    <row r="28" spans="1:33" x14ac:dyDescent="0.25">
      <c r="A28" s="333"/>
      <c r="B28" s="334" t="s">
        <v>719</v>
      </c>
      <c r="C28" s="335">
        <f>SUM(C26:C27)/2</f>
        <v>35.375</v>
      </c>
      <c r="D28" s="335">
        <f>SUM(D26:D27)/2</f>
        <v>32.8675</v>
      </c>
      <c r="E28" s="336">
        <v>100</v>
      </c>
      <c r="F28" s="336">
        <v>5</v>
      </c>
      <c r="G28" s="335">
        <f t="shared" ref="G28:H28" si="7">SUM(G26:G27)/2</f>
        <v>48.61</v>
      </c>
      <c r="H28" s="335">
        <f t="shared" si="7"/>
        <v>45.612499999999997</v>
      </c>
      <c r="I28" s="336">
        <v>100</v>
      </c>
      <c r="J28" s="336">
        <v>5</v>
      </c>
      <c r="K28" s="335">
        <f t="shared" ref="K28:L28" si="8">SUM(K26:K27)/2</f>
        <v>45.432499999999997</v>
      </c>
      <c r="L28" s="335">
        <f t="shared" si="8"/>
        <v>42.790000000000006</v>
      </c>
      <c r="M28" s="336">
        <v>100</v>
      </c>
      <c r="N28" s="336">
        <v>10</v>
      </c>
      <c r="O28" s="336">
        <v>100</v>
      </c>
      <c r="P28" s="336">
        <v>5</v>
      </c>
      <c r="Q28" s="337">
        <f>SUM(Q26:Q27)/2</f>
        <v>3.75</v>
      </c>
      <c r="R28" s="336">
        <v>8</v>
      </c>
      <c r="S28" s="337">
        <f>SUM(S26:S27)/2</f>
        <v>0</v>
      </c>
      <c r="T28" s="337">
        <v>9</v>
      </c>
      <c r="U28" s="337">
        <f>SUM(U26:U27)/2</f>
        <v>0</v>
      </c>
      <c r="V28" s="337">
        <v>9</v>
      </c>
      <c r="W28" s="337">
        <f>SUM(W26:W27)/2</f>
        <v>10.5</v>
      </c>
      <c r="X28" s="337">
        <v>7</v>
      </c>
      <c r="Y28" s="337">
        <f>SUM(Y26:Y27)/2</f>
        <v>6</v>
      </c>
      <c r="Z28" s="337">
        <v>8</v>
      </c>
      <c r="AA28" s="337">
        <f t="shared" ref="AA28:AD28" si="9">SUM(AA26:AA27)/2</f>
        <v>69</v>
      </c>
      <c r="AB28" s="338">
        <f t="shared" si="9"/>
        <v>13.590000000000002</v>
      </c>
      <c r="AC28" s="338">
        <f t="shared" si="9"/>
        <v>97.12</v>
      </c>
      <c r="AD28" s="338">
        <f t="shared" si="9"/>
        <v>5.875</v>
      </c>
      <c r="AE28" s="338"/>
      <c r="AF28" s="338"/>
      <c r="AG28" s="340">
        <f>SUM(F28+J28+N28+P28+R28+T28+V28+X28+Z28)</f>
        <v>66</v>
      </c>
    </row>
    <row r="29" spans="1:33" x14ac:dyDescent="0.25">
      <c r="A29" s="183">
        <v>3</v>
      </c>
      <c r="B29" s="183" t="s">
        <v>146</v>
      </c>
      <c r="C29" s="190">
        <f t="shared" ref="C29:D29" si="10">(C17+C23)/2</f>
        <v>33.07</v>
      </c>
      <c r="D29" s="190">
        <f t="shared" si="10"/>
        <v>29.549999999999997</v>
      </c>
      <c r="E29" s="185">
        <f>D29*E27/((D26+D27)/2)</f>
        <v>89.906442534418488</v>
      </c>
      <c r="F29" s="184">
        <v>4</v>
      </c>
      <c r="G29" s="184">
        <f t="shared" ref="G29:H29" si="11">(G17+G23)/2</f>
        <v>47.96</v>
      </c>
      <c r="H29" s="184">
        <f t="shared" si="11"/>
        <v>43.945</v>
      </c>
      <c r="I29" s="185">
        <f>H29*I27/((H26+H27)/2)</f>
        <v>96.344203891477122</v>
      </c>
      <c r="J29" s="184">
        <v>5</v>
      </c>
      <c r="K29" s="184">
        <f t="shared" ref="K29:L29" si="12">SUM(K17+K23)/2</f>
        <v>46.730000000000004</v>
      </c>
      <c r="L29" s="184">
        <f t="shared" si="12"/>
        <v>40.81</v>
      </c>
      <c r="M29" s="185">
        <f>K29*100/((K26+K27)/2)</f>
        <v>102.85588510427559</v>
      </c>
      <c r="N29" s="184">
        <v>10</v>
      </c>
      <c r="O29" s="185">
        <f>L29*100/((L26+L27)/2)</f>
        <v>95.372750642673509</v>
      </c>
      <c r="P29" s="184">
        <v>4</v>
      </c>
      <c r="Q29" s="185">
        <f>SUM(Q17+Q23)/2</f>
        <v>5.5</v>
      </c>
      <c r="R29" s="184">
        <v>8</v>
      </c>
      <c r="S29" s="185">
        <f>SUM(S17+S23)/2</f>
        <v>0.5</v>
      </c>
      <c r="T29" s="184">
        <v>8</v>
      </c>
      <c r="U29" s="185">
        <f>SUM(U17+U23)/2</f>
        <v>2.5</v>
      </c>
      <c r="V29" s="184">
        <v>8</v>
      </c>
      <c r="W29" s="184">
        <f>SUM(W17+W23)/2</f>
        <v>14</v>
      </c>
      <c r="X29" s="184">
        <v>7</v>
      </c>
      <c r="Y29" s="185">
        <f>SUM(Y17+Y23)/2</f>
        <v>7</v>
      </c>
      <c r="Z29" s="184">
        <v>8</v>
      </c>
      <c r="AA29" s="185">
        <f>SUM(AA17+AA23)/2</f>
        <v>76.5</v>
      </c>
      <c r="AB29" s="189">
        <f>SUM(AB17+AB23)/2</f>
        <v>12.355</v>
      </c>
      <c r="AC29" s="189">
        <f>SUM(AC17+AC23)/2</f>
        <v>108.4</v>
      </c>
      <c r="AD29" s="189">
        <f>SUM(AD17+AD23)/2</f>
        <v>6.0500000000000007</v>
      </c>
      <c r="AE29" s="189"/>
      <c r="AF29" s="189"/>
      <c r="AG29" s="186">
        <f>SUM(F29+J29+N29+P29+R29+T29+V29+X29+Z29)</f>
        <v>62</v>
      </c>
    </row>
    <row r="32" spans="1:33" x14ac:dyDescent="0.25">
      <c r="B32" s="433" t="s">
        <v>147</v>
      </c>
      <c r="C32" s="433"/>
      <c r="D32" s="433"/>
      <c r="E32" s="433"/>
      <c r="F32" s="433"/>
      <c r="G32" s="434"/>
      <c r="H32" s="434"/>
    </row>
    <row r="33" spans="2:8" x14ac:dyDescent="0.25">
      <c r="B33" s="126" t="s">
        <v>698</v>
      </c>
      <c r="C33" s="431" t="s">
        <v>148</v>
      </c>
      <c r="D33" s="431"/>
      <c r="E33" s="431" t="s">
        <v>161</v>
      </c>
      <c r="F33" s="431"/>
      <c r="G33" s="426"/>
      <c r="H33" s="430"/>
    </row>
    <row r="34" spans="2:8" x14ac:dyDescent="0.25">
      <c r="B34" s="192" t="s">
        <v>149</v>
      </c>
      <c r="C34" s="429"/>
      <c r="D34" s="435"/>
      <c r="E34" s="435"/>
      <c r="F34" s="435"/>
      <c r="G34" s="435"/>
      <c r="H34" s="435"/>
    </row>
    <row r="35" spans="2:8" x14ac:dyDescent="0.25">
      <c r="B35" s="191" t="s">
        <v>150</v>
      </c>
      <c r="C35" s="424">
        <v>2.4</v>
      </c>
      <c r="D35" s="424"/>
      <c r="E35" s="362">
        <v>2.6</v>
      </c>
      <c r="F35" s="362"/>
      <c r="G35" s="430"/>
      <c r="H35" s="430"/>
    </row>
    <row r="36" spans="2:8" x14ac:dyDescent="0.25">
      <c r="B36" s="191" t="s">
        <v>168</v>
      </c>
      <c r="C36" s="424"/>
      <c r="D36" s="424"/>
      <c r="E36" s="436"/>
      <c r="F36" s="436"/>
      <c r="G36" s="193"/>
      <c r="H36" s="193"/>
    </row>
    <row r="37" spans="2:8" x14ac:dyDescent="0.25">
      <c r="B37" s="191" t="s">
        <v>151</v>
      </c>
      <c r="C37" s="424">
        <v>5.2</v>
      </c>
      <c r="D37" s="424"/>
      <c r="E37" s="362">
        <v>5.9</v>
      </c>
      <c r="F37" s="362"/>
      <c r="G37" s="430"/>
      <c r="H37" s="430"/>
    </row>
    <row r="38" spans="2:8" ht="18.75" x14ac:dyDescent="0.35">
      <c r="B38" s="191" t="s">
        <v>286</v>
      </c>
      <c r="C38" s="424">
        <v>112</v>
      </c>
      <c r="D38" s="424"/>
      <c r="E38" s="362">
        <v>292</v>
      </c>
      <c r="F38" s="362"/>
      <c r="G38" s="430"/>
      <c r="H38" s="430"/>
    </row>
    <row r="39" spans="2:8" ht="18.75" x14ac:dyDescent="0.35">
      <c r="B39" s="191" t="s">
        <v>287</v>
      </c>
      <c r="C39" s="424">
        <v>81</v>
      </c>
      <c r="D39" s="424"/>
      <c r="E39" s="362">
        <v>156</v>
      </c>
      <c r="F39" s="362"/>
      <c r="G39" s="430"/>
      <c r="H39" s="430"/>
    </row>
    <row r="40" spans="2:8" x14ac:dyDescent="0.25">
      <c r="B40" s="191" t="s">
        <v>162</v>
      </c>
      <c r="C40" s="357" t="s">
        <v>659</v>
      </c>
      <c r="D40" s="431"/>
      <c r="E40" s="362" t="s">
        <v>692</v>
      </c>
      <c r="F40" s="362"/>
      <c r="G40" s="193"/>
      <c r="H40" s="193"/>
    </row>
    <row r="41" spans="2:8" ht="17.25" x14ac:dyDescent="0.25">
      <c r="B41" s="194" t="s">
        <v>288</v>
      </c>
      <c r="C41" s="422"/>
      <c r="D41" s="423"/>
      <c r="E41" s="423"/>
      <c r="F41" s="421"/>
      <c r="G41" s="195"/>
      <c r="H41" s="195"/>
    </row>
    <row r="42" spans="2:8" x14ac:dyDescent="0.25">
      <c r="B42" s="191" t="s">
        <v>154</v>
      </c>
      <c r="C42" s="383" t="s">
        <v>660</v>
      </c>
      <c r="D42" s="383"/>
      <c r="E42" s="383" t="s">
        <v>680</v>
      </c>
      <c r="F42" s="383"/>
      <c r="G42" s="425"/>
      <c r="H42" s="426"/>
    </row>
    <row r="43" spans="2:8" x14ac:dyDescent="0.25">
      <c r="B43" s="196" t="s">
        <v>155</v>
      </c>
      <c r="C43" s="361" t="s">
        <v>661</v>
      </c>
      <c r="D43" s="421"/>
      <c r="E43" s="362" t="s">
        <v>679</v>
      </c>
      <c r="F43" s="362"/>
      <c r="G43" s="425"/>
      <c r="H43" s="426"/>
    </row>
    <row r="44" spans="2:8" x14ac:dyDescent="0.25">
      <c r="B44" s="191" t="s">
        <v>156</v>
      </c>
      <c r="C44" s="427"/>
      <c r="D44" s="427"/>
      <c r="E44" s="427"/>
      <c r="F44" s="427"/>
      <c r="G44" s="428"/>
      <c r="H44" s="429"/>
    </row>
    <row r="45" spans="2:8" x14ac:dyDescent="0.25">
      <c r="B45" s="191" t="s">
        <v>157</v>
      </c>
      <c r="C45" s="127" t="s">
        <v>445</v>
      </c>
      <c r="D45" s="273" t="s">
        <v>662</v>
      </c>
      <c r="E45" s="251" t="s">
        <v>681</v>
      </c>
      <c r="F45" s="276" t="s">
        <v>170</v>
      </c>
      <c r="G45" s="199"/>
      <c r="H45" s="193"/>
    </row>
    <row r="46" spans="2:8" x14ac:dyDescent="0.25">
      <c r="B46" s="126" t="s">
        <v>663</v>
      </c>
      <c r="C46" s="367" t="s">
        <v>684</v>
      </c>
      <c r="D46" s="421"/>
      <c r="E46" s="365" t="s">
        <v>682</v>
      </c>
      <c r="F46" s="366"/>
      <c r="G46" s="199"/>
      <c r="H46" s="193"/>
    </row>
    <row r="47" spans="2:8" x14ac:dyDescent="0.25">
      <c r="B47" s="191"/>
      <c r="C47" s="191"/>
      <c r="D47" s="198"/>
      <c r="E47" s="251" t="s">
        <v>683</v>
      </c>
      <c r="F47" s="276" t="s">
        <v>693</v>
      </c>
      <c r="G47" s="199"/>
      <c r="H47" s="193"/>
    </row>
    <row r="48" spans="2:8" x14ac:dyDescent="0.25">
      <c r="B48" s="191"/>
      <c r="C48" s="200"/>
      <c r="D48" s="201"/>
      <c r="E48" s="245"/>
      <c r="F48" s="272"/>
      <c r="G48" s="199"/>
      <c r="H48" s="193"/>
    </row>
    <row r="49" spans="2:8" x14ac:dyDescent="0.25">
      <c r="B49" s="191" t="s">
        <v>158</v>
      </c>
      <c r="C49" s="197"/>
      <c r="D49" s="197"/>
      <c r="E49" s="242"/>
      <c r="F49" s="242"/>
      <c r="G49" s="202"/>
      <c r="H49" s="203"/>
    </row>
    <row r="50" spans="2:8" x14ac:dyDescent="0.25">
      <c r="B50" s="191" t="s">
        <v>159</v>
      </c>
      <c r="C50" s="134" t="s">
        <v>648</v>
      </c>
      <c r="D50" s="134" t="s">
        <v>665</v>
      </c>
      <c r="E50" s="285" t="s">
        <v>475</v>
      </c>
      <c r="F50" s="285" t="s">
        <v>685</v>
      </c>
      <c r="G50" s="199"/>
      <c r="H50" s="204"/>
    </row>
    <row r="51" spans="2:8" x14ac:dyDescent="0.25">
      <c r="B51" s="205"/>
      <c r="C51" s="191"/>
      <c r="D51" s="126" t="s">
        <v>666</v>
      </c>
      <c r="E51" s="251" t="s">
        <v>686</v>
      </c>
      <c r="F51" s="251" t="s">
        <v>687</v>
      </c>
      <c r="G51" s="199"/>
      <c r="H51" s="204"/>
    </row>
    <row r="52" spans="2:8" x14ac:dyDescent="0.25">
      <c r="B52" s="205"/>
      <c r="C52" s="191"/>
      <c r="D52" s="126"/>
      <c r="E52" s="241"/>
      <c r="F52" s="241"/>
      <c r="G52" s="199"/>
      <c r="H52" s="204"/>
    </row>
    <row r="53" spans="2:8" x14ac:dyDescent="0.25">
      <c r="B53" s="191" t="s">
        <v>160</v>
      </c>
      <c r="C53" s="126" t="s">
        <v>667</v>
      </c>
      <c r="D53" s="191" t="s">
        <v>165</v>
      </c>
      <c r="E53" s="241"/>
      <c r="F53" s="241"/>
      <c r="G53" s="199"/>
      <c r="H53" s="204"/>
    </row>
    <row r="54" spans="2:8" x14ac:dyDescent="0.25">
      <c r="B54" s="191"/>
      <c r="C54" s="191"/>
      <c r="D54" s="191"/>
      <c r="E54" s="241"/>
      <c r="F54" s="241"/>
      <c r="G54" s="199"/>
      <c r="H54" s="204"/>
    </row>
    <row r="55" spans="2:8" x14ac:dyDescent="0.25">
      <c r="B55" s="191" t="s">
        <v>166</v>
      </c>
      <c r="C55" s="126" t="s">
        <v>668</v>
      </c>
      <c r="D55" s="126" t="s">
        <v>171</v>
      </c>
      <c r="E55" s="251" t="s">
        <v>485</v>
      </c>
      <c r="F55" s="251" t="s">
        <v>171</v>
      </c>
      <c r="G55" s="199"/>
      <c r="H55" s="204"/>
    </row>
    <row r="56" spans="2:8" x14ac:dyDescent="0.25">
      <c r="B56" s="205"/>
      <c r="C56" s="126" t="s">
        <v>667</v>
      </c>
      <c r="D56" s="126" t="s">
        <v>171</v>
      </c>
      <c r="E56" s="251" t="s">
        <v>688</v>
      </c>
      <c r="F56" s="251" t="s">
        <v>689</v>
      </c>
      <c r="G56" s="199"/>
      <c r="H56" s="204"/>
    </row>
    <row r="57" spans="2:8" x14ac:dyDescent="0.25">
      <c r="B57" s="205"/>
      <c r="C57" s="191"/>
      <c r="D57" s="191"/>
      <c r="E57" s="251" t="s">
        <v>672</v>
      </c>
      <c r="F57" s="251" t="s">
        <v>690</v>
      </c>
      <c r="G57" s="199"/>
      <c r="H57" s="204"/>
    </row>
    <row r="58" spans="2:8" x14ac:dyDescent="0.25">
      <c r="B58" s="191" t="s">
        <v>167</v>
      </c>
      <c r="C58" s="126" t="s">
        <v>670</v>
      </c>
      <c r="D58" s="191"/>
      <c r="E58" s="251" t="s">
        <v>691</v>
      </c>
      <c r="F58" s="251"/>
      <c r="G58" s="199"/>
      <c r="H58" s="204"/>
    </row>
    <row r="59" spans="2:8" x14ac:dyDescent="0.25">
      <c r="B59" s="191"/>
      <c r="C59" s="191"/>
      <c r="D59" s="191"/>
      <c r="E59" s="241"/>
      <c r="F59" s="241"/>
      <c r="G59" s="199"/>
      <c r="H59" s="204"/>
    </row>
    <row r="60" spans="2:8" x14ac:dyDescent="0.25">
      <c r="B60" s="200"/>
      <c r="C60" s="191"/>
      <c r="D60" s="191"/>
      <c r="E60" s="245"/>
      <c r="F60" s="245"/>
      <c r="G60" s="199"/>
      <c r="H60" s="204"/>
    </row>
    <row r="61" spans="2:8" x14ac:dyDescent="0.25">
      <c r="B61" s="191"/>
      <c r="C61" s="191"/>
      <c r="D61" s="191"/>
      <c r="E61" s="241"/>
      <c r="F61" s="241"/>
      <c r="G61" s="199"/>
      <c r="H61" s="204"/>
    </row>
    <row r="62" spans="2:8" x14ac:dyDescent="0.25">
      <c r="B62" s="191"/>
      <c r="C62" s="191"/>
      <c r="D62" s="191"/>
      <c r="E62" s="241"/>
      <c r="F62" s="241"/>
      <c r="G62" s="199"/>
      <c r="H62" s="204"/>
    </row>
  </sheetData>
  <mergeCells count="70">
    <mergeCell ref="AE8:AE11"/>
    <mergeCell ref="AF8:AF11"/>
    <mergeCell ref="G8:G11"/>
    <mergeCell ref="E10:E11"/>
    <mergeCell ref="F10:F11"/>
    <mergeCell ref="O8:P9"/>
    <mergeCell ref="I10:I11"/>
    <mergeCell ref="J10:J11"/>
    <mergeCell ref="M10:M11"/>
    <mergeCell ref="N10:N11"/>
    <mergeCell ref="O10:O11"/>
    <mergeCell ref="P10:P11"/>
    <mergeCell ref="H8:H11"/>
    <mergeCell ref="I8:J9"/>
    <mergeCell ref="K8:K11"/>
    <mergeCell ref="L8:L11"/>
    <mergeCell ref="A8:A11"/>
    <mergeCell ref="B8:B11"/>
    <mergeCell ref="C8:C11"/>
    <mergeCell ref="D8:D11"/>
    <mergeCell ref="E8:F9"/>
    <mergeCell ref="M8:N9"/>
    <mergeCell ref="W10:X10"/>
    <mergeCell ref="AD8:AD11"/>
    <mergeCell ref="AG8:AG11"/>
    <mergeCell ref="Q9:R9"/>
    <mergeCell ref="S9:T9"/>
    <mergeCell ref="U9:V9"/>
    <mergeCell ref="W9:X9"/>
    <mergeCell ref="Y9:Z9"/>
    <mergeCell ref="Y10:Z10"/>
    <mergeCell ref="Q8:V8"/>
    <mergeCell ref="W8:Z8"/>
    <mergeCell ref="AA8:AA11"/>
    <mergeCell ref="AB8:AB11"/>
    <mergeCell ref="AC8:AC11"/>
    <mergeCell ref="Q10:R10"/>
    <mergeCell ref="S10:T10"/>
    <mergeCell ref="U10:V10"/>
    <mergeCell ref="G38:H38"/>
    <mergeCell ref="B32:H32"/>
    <mergeCell ref="C33:D33"/>
    <mergeCell ref="E33:F33"/>
    <mergeCell ref="G33:H33"/>
    <mergeCell ref="C34:H34"/>
    <mergeCell ref="C35:D35"/>
    <mergeCell ref="E35:F35"/>
    <mergeCell ref="G35:H35"/>
    <mergeCell ref="C37:D37"/>
    <mergeCell ref="E37:F37"/>
    <mergeCell ref="G37:H37"/>
    <mergeCell ref="E36:F36"/>
    <mergeCell ref="C36:D36"/>
    <mergeCell ref="C38:D38"/>
    <mergeCell ref="G43:H43"/>
    <mergeCell ref="C44:H44"/>
    <mergeCell ref="E39:F39"/>
    <mergeCell ref="G39:H39"/>
    <mergeCell ref="C42:D42"/>
    <mergeCell ref="E42:F42"/>
    <mergeCell ref="G42:H42"/>
    <mergeCell ref="C40:D40"/>
    <mergeCell ref="E40:F40"/>
    <mergeCell ref="C39:D39"/>
    <mergeCell ref="E38:F38"/>
    <mergeCell ref="C46:D46"/>
    <mergeCell ref="E46:F46"/>
    <mergeCell ref="C41:F41"/>
    <mergeCell ref="C43:D43"/>
    <mergeCell ref="E43:F4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A63"/>
  <sheetViews>
    <sheetView workbookViewId="0">
      <selection activeCell="U9" sqref="U9:V9"/>
    </sheetView>
  </sheetViews>
  <sheetFormatPr defaultRowHeight="15" x14ac:dyDescent="0.25"/>
  <cols>
    <col min="1" max="1" width="4.28515625" customWidth="1"/>
    <col min="2" max="2" width="25.85546875" customWidth="1"/>
    <col min="3" max="3" width="12.7109375" customWidth="1"/>
    <col min="4" max="4" width="17.140625" customWidth="1"/>
    <col min="5" max="5" width="11.7109375" customWidth="1"/>
    <col min="6" max="6" width="22.140625" customWidth="1"/>
    <col min="11" max="11" width="8.85546875" style="89"/>
    <col min="12" max="12" width="12.85546875" style="89" customWidth="1"/>
  </cols>
  <sheetData>
    <row r="2" spans="1:27" x14ac:dyDescent="0.25">
      <c r="B2" s="114" t="s">
        <v>695</v>
      </c>
    </row>
    <row r="3" spans="1:27" s="89" customFormat="1" x14ac:dyDescent="0.25">
      <c r="B3" s="108" t="s">
        <v>696</v>
      </c>
    </row>
    <row r="5" spans="1:27" x14ac:dyDescent="0.25">
      <c r="A5" s="57" t="s">
        <v>119</v>
      </c>
    </row>
    <row r="6" spans="1:27" x14ac:dyDescent="0.25">
      <c r="A6" s="57" t="s">
        <v>697</v>
      </c>
    </row>
    <row r="8" spans="1:27" ht="14.45" customHeight="1" x14ac:dyDescent="0.25">
      <c r="A8" s="394" t="s">
        <v>1</v>
      </c>
      <c r="B8" s="394" t="s">
        <v>36</v>
      </c>
      <c r="C8" s="394" t="s">
        <v>141</v>
      </c>
      <c r="D8" s="394" t="s">
        <v>142</v>
      </c>
      <c r="E8" s="394"/>
      <c r="F8" s="394" t="s">
        <v>143</v>
      </c>
      <c r="G8" s="394" t="s">
        <v>144</v>
      </c>
      <c r="H8" s="394"/>
      <c r="I8" s="394" t="s">
        <v>46</v>
      </c>
      <c r="J8" s="394"/>
      <c r="K8" s="454" t="s">
        <v>175</v>
      </c>
      <c r="L8" s="456" t="s">
        <v>177</v>
      </c>
      <c r="M8" s="394" t="s">
        <v>124</v>
      </c>
      <c r="N8" s="394"/>
      <c r="O8" s="394"/>
      <c r="P8" s="394"/>
      <c r="Q8" s="394"/>
      <c r="R8" s="394"/>
      <c r="S8" s="394" t="s">
        <v>125</v>
      </c>
      <c r="T8" s="394"/>
      <c r="U8" s="394"/>
      <c r="V8" s="394"/>
      <c r="W8" s="394" t="s">
        <v>126</v>
      </c>
      <c r="X8" s="394" t="s">
        <v>129</v>
      </c>
      <c r="Y8" s="458" t="s">
        <v>128</v>
      </c>
      <c r="Z8" s="394" t="s">
        <v>130</v>
      </c>
      <c r="AA8" s="395" t="s">
        <v>131</v>
      </c>
    </row>
    <row r="9" spans="1:27" ht="72" customHeight="1" x14ac:dyDescent="0.25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455"/>
      <c r="L9" s="457"/>
      <c r="M9" s="460" t="s">
        <v>132</v>
      </c>
      <c r="N9" s="460"/>
      <c r="O9" s="460" t="s">
        <v>133</v>
      </c>
      <c r="P9" s="460"/>
      <c r="Q9" s="460" t="s">
        <v>134</v>
      </c>
      <c r="R9" s="460"/>
      <c r="S9" s="460" t="s">
        <v>132</v>
      </c>
      <c r="T9" s="460"/>
      <c r="U9" s="461" t="s">
        <v>135</v>
      </c>
      <c r="V9" s="461"/>
      <c r="W9" s="394"/>
      <c r="X9" s="394"/>
      <c r="Y9" s="464"/>
      <c r="Z9" s="394"/>
      <c r="AA9" s="395"/>
    </row>
    <row r="10" spans="1:27" ht="24.75" customHeight="1" x14ac:dyDescent="0.25">
      <c r="A10" s="394"/>
      <c r="B10" s="394"/>
      <c r="C10" s="394"/>
      <c r="D10" s="394" t="s">
        <v>21</v>
      </c>
      <c r="E10" s="394" t="s">
        <v>136</v>
      </c>
      <c r="F10" s="394"/>
      <c r="G10" s="394" t="s">
        <v>21</v>
      </c>
      <c r="H10" s="394" t="s">
        <v>136</v>
      </c>
      <c r="I10" s="394" t="s">
        <v>21</v>
      </c>
      <c r="J10" s="394" t="s">
        <v>136</v>
      </c>
      <c r="K10" s="458" t="s">
        <v>176</v>
      </c>
      <c r="L10" s="458" t="s">
        <v>21</v>
      </c>
      <c r="M10" s="462" t="s">
        <v>137</v>
      </c>
      <c r="N10" s="462"/>
      <c r="O10" s="462" t="s">
        <v>138</v>
      </c>
      <c r="P10" s="462"/>
      <c r="Q10" s="463" t="s">
        <v>139</v>
      </c>
      <c r="R10" s="463"/>
      <c r="S10" s="462" t="s">
        <v>137</v>
      </c>
      <c r="T10" s="462"/>
      <c r="U10" s="463" t="s">
        <v>140</v>
      </c>
      <c r="V10" s="463"/>
      <c r="W10" s="394"/>
      <c r="X10" s="394"/>
      <c r="Y10" s="464"/>
      <c r="Z10" s="394"/>
      <c r="AA10" s="395"/>
    </row>
    <row r="11" spans="1:27" ht="40.9" customHeight="1" x14ac:dyDescent="0.25">
      <c r="A11" s="394"/>
      <c r="B11" s="394"/>
      <c r="C11" s="394"/>
      <c r="D11" s="394"/>
      <c r="E11" s="394"/>
      <c r="F11" s="394"/>
      <c r="G11" s="394"/>
      <c r="H11" s="394"/>
      <c r="I11" s="394"/>
      <c r="J11" s="394"/>
      <c r="K11" s="459"/>
      <c r="L11" s="459"/>
      <c r="M11" s="112" t="s">
        <v>21</v>
      </c>
      <c r="N11" s="112" t="s">
        <v>136</v>
      </c>
      <c r="O11" s="112" t="s">
        <v>21</v>
      </c>
      <c r="P11" s="112" t="s">
        <v>136</v>
      </c>
      <c r="Q11" s="112" t="s">
        <v>21</v>
      </c>
      <c r="R11" s="112" t="s">
        <v>136</v>
      </c>
      <c r="S11" s="55" t="s">
        <v>21</v>
      </c>
      <c r="T11" s="55" t="s">
        <v>136</v>
      </c>
      <c r="U11" s="55" t="s">
        <v>21</v>
      </c>
      <c r="V11" s="55" t="s">
        <v>136</v>
      </c>
      <c r="W11" s="394"/>
      <c r="X11" s="394"/>
      <c r="Y11" s="459"/>
      <c r="Z11" s="394"/>
      <c r="AA11" s="395"/>
    </row>
    <row r="13" spans="1:27" x14ac:dyDescent="0.25">
      <c r="A13" s="113" t="s">
        <v>708</v>
      </c>
    </row>
    <row r="14" spans="1:27" x14ac:dyDescent="0.25">
      <c r="A14" s="117">
        <v>1</v>
      </c>
      <c r="B14" s="118" t="s">
        <v>173</v>
      </c>
      <c r="C14" s="118">
        <v>49.06</v>
      </c>
      <c r="D14" s="118">
        <v>100</v>
      </c>
      <c r="E14" s="118">
        <v>10</v>
      </c>
      <c r="F14" s="118">
        <v>41.87</v>
      </c>
      <c r="G14" s="118">
        <v>100</v>
      </c>
      <c r="H14" s="118">
        <v>5</v>
      </c>
      <c r="I14" s="144">
        <v>17.23</v>
      </c>
      <c r="J14" s="118">
        <v>6</v>
      </c>
      <c r="K14" s="122">
        <f>C14*I14/100</f>
        <v>8.4530379999999994</v>
      </c>
      <c r="L14" s="118">
        <v>100</v>
      </c>
      <c r="M14" s="118">
        <v>20</v>
      </c>
      <c r="N14" s="118">
        <v>7</v>
      </c>
      <c r="O14" s="118">
        <v>0</v>
      </c>
      <c r="P14" s="118">
        <v>9</v>
      </c>
      <c r="Q14" s="118">
        <v>0</v>
      </c>
      <c r="R14" s="118">
        <v>9</v>
      </c>
      <c r="S14" s="118">
        <v>30</v>
      </c>
      <c r="T14" s="118">
        <v>6</v>
      </c>
      <c r="U14" s="118">
        <v>0</v>
      </c>
      <c r="V14" s="118">
        <v>9</v>
      </c>
      <c r="W14" s="118">
        <v>90</v>
      </c>
      <c r="X14" s="122">
        <v>100.08</v>
      </c>
      <c r="Y14" s="149">
        <v>24.39</v>
      </c>
      <c r="Z14" s="120">
        <v>6.6</v>
      </c>
      <c r="AA14" s="347">
        <f>SUM(E14+H14+J14+N14+P14+R14+T14+V14)</f>
        <v>61</v>
      </c>
    </row>
    <row r="15" spans="1:27" s="89" customFormat="1" x14ac:dyDescent="0.25">
      <c r="A15" s="117">
        <v>2</v>
      </c>
      <c r="B15" s="118" t="s">
        <v>694</v>
      </c>
      <c r="C15" s="118">
        <v>62.19</v>
      </c>
      <c r="D15" s="118">
        <v>100</v>
      </c>
      <c r="E15" s="118">
        <v>10</v>
      </c>
      <c r="F15" s="118">
        <v>56.02</v>
      </c>
      <c r="G15" s="118">
        <v>100</v>
      </c>
      <c r="H15" s="118">
        <v>5</v>
      </c>
      <c r="I15" s="144">
        <v>12.08</v>
      </c>
      <c r="J15" s="118">
        <v>3</v>
      </c>
      <c r="K15" s="122">
        <f>C15*I15/100</f>
        <v>7.5125519999999995</v>
      </c>
      <c r="L15" s="118">
        <v>100</v>
      </c>
      <c r="M15" s="118">
        <v>10</v>
      </c>
      <c r="N15" s="118">
        <v>8</v>
      </c>
      <c r="O15" s="118">
        <v>0</v>
      </c>
      <c r="P15" s="118">
        <v>9</v>
      </c>
      <c r="Q15" s="118">
        <v>0</v>
      </c>
      <c r="R15" s="118">
        <v>9</v>
      </c>
      <c r="S15" s="118">
        <v>20</v>
      </c>
      <c r="T15" s="118">
        <v>7</v>
      </c>
      <c r="U15" s="118">
        <v>0</v>
      </c>
      <c r="V15" s="118">
        <v>9</v>
      </c>
      <c r="W15" s="118">
        <v>87</v>
      </c>
      <c r="X15" s="122">
        <v>149.19999999999999</v>
      </c>
      <c r="Y15" s="149">
        <v>19.899999999999999</v>
      </c>
      <c r="Z15" s="120">
        <v>7.5</v>
      </c>
      <c r="AA15" s="347">
        <f>SUM(E15+H15+J15+N15+P15+R15+T15+V15)</f>
        <v>60</v>
      </c>
    </row>
    <row r="16" spans="1:27" s="89" customFormat="1" x14ac:dyDescent="0.25">
      <c r="A16" s="341"/>
      <c r="B16" s="342" t="s">
        <v>719</v>
      </c>
      <c r="C16" s="344">
        <f>SUM(C14:C15)/2</f>
        <v>55.625</v>
      </c>
      <c r="D16" s="342">
        <v>100</v>
      </c>
      <c r="E16" s="342">
        <v>10</v>
      </c>
      <c r="F16" s="344">
        <f>SUM(F14:F15)/2</f>
        <v>48.945</v>
      </c>
      <c r="G16" s="342">
        <v>100</v>
      </c>
      <c r="H16" s="342">
        <v>5</v>
      </c>
      <c r="I16" s="344">
        <f>SUM(I14:I15)/2</f>
        <v>14.655000000000001</v>
      </c>
      <c r="J16" s="342">
        <v>4</v>
      </c>
      <c r="K16" s="344">
        <f>SUM(K14:K15)/2</f>
        <v>7.9827949999999994</v>
      </c>
      <c r="L16" s="342">
        <v>100</v>
      </c>
      <c r="M16" s="342">
        <f>SUM(M14:M15)/2</f>
        <v>15</v>
      </c>
      <c r="N16" s="342">
        <v>7</v>
      </c>
      <c r="O16" s="342">
        <f>SUM(O14:O15)/2</f>
        <v>0</v>
      </c>
      <c r="P16" s="342">
        <v>9</v>
      </c>
      <c r="Q16" s="342">
        <f>SUM(Q14:Q15)/2</f>
        <v>0</v>
      </c>
      <c r="R16" s="342">
        <v>9</v>
      </c>
      <c r="S16" s="342">
        <f>SUM(S14:S15)/2</f>
        <v>25</v>
      </c>
      <c r="T16" s="342">
        <v>6</v>
      </c>
      <c r="U16" s="342">
        <f>SUM(U14:U15)/2</f>
        <v>0</v>
      </c>
      <c r="V16" s="342">
        <v>9</v>
      </c>
      <c r="W16" s="345">
        <f t="shared" ref="W16:Z16" si="0">SUM(W14:W15)/2</f>
        <v>88.5</v>
      </c>
      <c r="X16" s="342">
        <f t="shared" si="0"/>
        <v>124.63999999999999</v>
      </c>
      <c r="Y16" s="344">
        <f t="shared" si="0"/>
        <v>22.145</v>
      </c>
      <c r="Z16" s="346">
        <f t="shared" si="0"/>
        <v>7.05</v>
      </c>
      <c r="AA16" s="348">
        <f>SUM(E16+H16+J16+N16+P16+R16+T16+V16)</f>
        <v>59</v>
      </c>
    </row>
    <row r="17" spans="1:27" x14ac:dyDescent="0.25">
      <c r="A17" s="115">
        <v>3</v>
      </c>
      <c r="B17" s="42" t="s">
        <v>174</v>
      </c>
      <c r="C17" s="42">
        <v>50.54</v>
      </c>
      <c r="D17" s="121">
        <f>C17*D14/((C14+C15)/2)</f>
        <v>90.858426966292129</v>
      </c>
      <c r="E17" s="42">
        <v>8</v>
      </c>
      <c r="F17" s="42">
        <v>38.19</v>
      </c>
      <c r="G17" s="121">
        <f>F17*G14/((F14+F15)/2)</f>
        <v>78.026356114005509</v>
      </c>
      <c r="H17" s="42">
        <v>3</v>
      </c>
      <c r="I17" s="145">
        <v>15.61</v>
      </c>
      <c r="J17" s="42">
        <v>5</v>
      </c>
      <c r="K17" s="124">
        <f>C17*I17/100</f>
        <v>7.8892939999999996</v>
      </c>
      <c r="L17" s="121">
        <f>K17*L14/((K14+K15)/2)</f>
        <v>98.828718512751493</v>
      </c>
      <c r="M17" s="42">
        <v>5</v>
      </c>
      <c r="N17" s="42">
        <v>8</v>
      </c>
      <c r="O17" s="42">
        <v>0</v>
      </c>
      <c r="P17" s="42">
        <v>9</v>
      </c>
      <c r="Q17" s="42">
        <v>0</v>
      </c>
      <c r="R17" s="42">
        <v>9</v>
      </c>
      <c r="S17" s="42">
        <v>20</v>
      </c>
      <c r="T17" s="42">
        <v>7</v>
      </c>
      <c r="U17" s="42">
        <v>0</v>
      </c>
      <c r="V17" s="42">
        <v>9</v>
      </c>
      <c r="W17" s="42">
        <v>90</v>
      </c>
      <c r="X17" s="124">
        <v>119.28</v>
      </c>
      <c r="Y17" s="150">
        <v>22.68</v>
      </c>
      <c r="Z17" s="123">
        <v>6.2</v>
      </c>
      <c r="AA17" s="349">
        <f>SUM(E17+H17+J17+N17+P17+R17+T17+V17)</f>
        <v>58</v>
      </c>
    </row>
    <row r="18" spans="1:27" x14ac:dyDescent="0.25">
      <c r="X18" s="286"/>
      <c r="Y18" s="286"/>
      <c r="Z18" s="148"/>
      <c r="AA18" s="148"/>
    </row>
    <row r="19" spans="1:27" s="89" customFormat="1" x14ac:dyDescent="0.25">
      <c r="A19" s="113" t="s">
        <v>704</v>
      </c>
      <c r="X19" s="286"/>
      <c r="Y19" s="286"/>
      <c r="Z19" s="148"/>
      <c r="AA19" s="148"/>
    </row>
    <row r="20" spans="1:27" s="89" customFormat="1" x14ac:dyDescent="0.25">
      <c r="A20" s="117">
        <v>1</v>
      </c>
      <c r="B20" s="118" t="s">
        <v>173</v>
      </c>
      <c r="C20" s="118">
        <v>30.74</v>
      </c>
      <c r="D20" s="118">
        <v>100</v>
      </c>
      <c r="E20" s="118">
        <v>10</v>
      </c>
      <c r="F20" s="118">
        <v>29.99</v>
      </c>
      <c r="G20" s="118">
        <v>100</v>
      </c>
      <c r="H20" s="118">
        <v>5</v>
      </c>
      <c r="I20" s="144">
        <v>17.32</v>
      </c>
      <c r="J20" s="118">
        <v>6</v>
      </c>
      <c r="K20" s="122">
        <f>C20*I20/100</f>
        <v>5.3241679999999993</v>
      </c>
      <c r="L20" s="118">
        <v>100</v>
      </c>
      <c r="M20" s="118">
        <v>0</v>
      </c>
      <c r="N20" s="118">
        <v>9</v>
      </c>
      <c r="O20" s="118">
        <v>0</v>
      </c>
      <c r="P20" s="118">
        <v>9</v>
      </c>
      <c r="Q20" s="118">
        <v>0</v>
      </c>
      <c r="R20" s="118">
        <v>9</v>
      </c>
      <c r="S20" s="118">
        <v>21</v>
      </c>
      <c r="T20" s="118">
        <v>6</v>
      </c>
      <c r="U20" s="118">
        <v>1</v>
      </c>
      <c r="V20" s="118">
        <v>8</v>
      </c>
      <c r="W20" s="118">
        <v>84</v>
      </c>
      <c r="X20" s="122">
        <v>62</v>
      </c>
      <c r="Y20" s="149">
        <v>24.57</v>
      </c>
      <c r="Z20" s="120">
        <v>7.4</v>
      </c>
      <c r="AA20" s="146">
        <f>SUM(E20+H20+J20+N20+P20+R20+T20+V20)</f>
        <v>62</v>
      </c>
    </row>
    <row r="21" spans="1:27" s="89" customFormat="1" x14ac:dyDescent="0.25">
      <c r="A21" s="117">
        <v>2</v>
      </c>
      <c r="B21" s="118" t="s">
        <v>694</v>
      </c>
      <c r="C21" s="122">
        <v>59.8</v>
      </c>
      <c r="D21" s="118">
        <v>100</v>
      </c>
      <c r="E21" s="118">
        <v>10</v>
      </c>
      <c r="F21" s="118">
        <v>59.21</v>
      </c>
      <c r="G21" s="118">
        <v>100</v>
      </c>
      <c r="H21" s="118">
        <v>5</v>
      </c>
      <c r="I21" s="144">
        <v>14.29</v>
      </c>
      <c r="J21" s="118">
        <v>4</v>
      </c>
      <c r="K21" s="122">
        <f>C21*I21/100</f>
        <v>8.54542</v>
      </c>
      <c r="L21" s="118">
        <v>100</v>
      </c>
      <c r="M21" s="118">
        <v>1</v>
      </c>
      <c r="N21" s="118">
        <v>8</v>
      </c>
      <c r="O21" s="118">
        <v>0</v>
      </c>
      <c r="P21" s="118">
        <v>9</v>
      </c>
      <c r="Q21" s="118">
        <v>0</v>
      </c>
      <c r="R21" s="118">
        <v>9</v>
      </c>
      <c r="S21" s="118">
        <v>16</v>
      </c>
      <c r="T21" s="118">
        <v>7</v>
      </c>
      <c r="U21" s="118">
        <v>0</v>
      </c>
      <c r="V21" s="118">
        <v>9</v>
      </c>
      <c r="W21" s="118">
        <v>89</v>
      </c>
      <c r="X21" s="122">
        <v>192</v>
      </c>
      <c r="Y21" s="149">
        <v>21.44</v>
      </c>
      <c r="Z21" s="120">
        <v>7</v>
      </c>
      <c r="AA21" s="146">
        <f>SUM(E21+H21+J21+N21+P21+R21+T21+V21)</f>
        <v>61</v>
      </c>
    </row>
    <row r="22" spans="1:27" s="89" customFormat="1" x14ac:dyDescent="0.25">
      <c r="A22" s="341"/>
      <c r="B22" s="342" t="s">
        <v>719</v>
      </c>
      <c r="C22" s="344">
        <f>SUM(C20:C21)/2</f>
        <v>45.269999999999996</v>
      </c>
      <c r="D22" s="342">
        <v>100</v>
      </c>
      <c r="E22" s="342">
        <v>10</v>
      </c>
      <c r="F22" s="344">
        <f>SUM(F20:F21)/2</f>
        <v>44.6</v>
      </c>
      <c r="G22" s="342">
        <v>100</v>
      </c>
      <c r="H22" s="342">
        <v>5</v>
      </c>
      <c r="I22" s="344">
        <f>SUM(I20:I21)/2</f>
        <v>15.805</v>
      </c>
      <c r="J22" s="342">
        <v>5</v>
      </c>
      <c r="K22" s="344">
        <f>SUM(K20:K21)/2</f>
        <v>6.9347940000000001</v>
      </c>
      <c r="L22" s="342">
        <v>100</v>
      </c>
      <c r="M22" s="345">
        <f>SUM(M20:M21)/2</f>
        <v>0.5</v>
      </c>
      <c r="N22" s="345">
        <v>8</v>
      </c>
      <c r="O22" s="345">
        <f>SUM(O20:O21)/2</f>
        <v>0</v>
      </c>
      <c r="P22" s="345">
        <v>9</v>
      </c>
      <c r="Q22" s="345">
        <f>SUM(Q20:Q21)/2</f>
        <v>0</v>
      </c>
      <c r="R22" s="345">
        <v>9</v>
      </c>
      <c r="S22" s="345">
        <f>SUM(S20:S21)/2</f>
        <v>18.5</v>
      </c>
      <c r="T22" s="345">
        <v>7</v>
      </c>
      <c r="U22" s="345">
        <f>SUM(U20:U21)/2</f>
        <v>0.5</v>
      </c>
      <c r="V22" s="342">
        <v>8</v>
      </c>
      <c r="W22" s="345">
        <f t="shared" ref="W22:Z22" si="1">SUM(W20:W21)/2</f>
        <v>86.5</v>
      </c>
      <c r="X22" s="344">
        <f t="shared" si="1"/>
        <v>127</v>
      </c>
      <c r="Y22" s="344">
        <f t="shared" si="1"/>
        <v>23.005000000000003</v>
      </c>
      <c r="Z22" s="346">
        <f t="shared" si="1"/>
        <v>7.2</v>
      </c>
      <c r="AA22" s="343">
        <f>SUM(E22+H22+J22+N22+P22+R22+T22+V22)</f>
        <v>61</v>
      </c>
    </row>
    <row r="23" spans="1:27" s="89" customFormat="1" x14ac:dyDescent="0.25">
      <c r="A23" s="115">
        <v>3</v>
      </c>
      <c r="B23" s="42" t="s">
        <v>174</v>
      </c>
      <c r="C23" s="42">
        <v>59.46</v>
      </c>
      <c r="D23" s="121">
        <f>C23*D20/((C20+C21)/2)</f>
        <v>131.34526176275679</v>
      </c>
      <c r="E23" s="42">
        <v>16</v>
      </c>
      <c r="F23" s="42">
        <v>57.13</v>
      </c>
      <c r="G23" s="121">
        <f>F23*G20/((F20+F21)/2)</f>
        <v>128.09417040358744</v>
      </c>
      <c r="H23" s="42">
        <v>8</v>
      </c>
      <c r="I23" s="145">
        <v>18.14</v>
      </c>
      <c r="J23" s="42">
        <v>7</v>
      </c>
      <c r="K23" s="124">
        <f>C23*I23/100</f>
        <v>10.786043999999999</v>
      </c>
      <c r="L23" s="121">
        <f>K23*L20/((K20+K21)/2)</f>
        <v>155.53517523375604</v>
      </c>
      <c r="M23" s="42">
        <v>1</v>
      </c>
      <c r="N23" s="42">
        <v>9</v>
      </c>
      <c r="O23" s="42">
        <v>0</v>
      </c>
      <c r="P23" s="42">
        <v>9</v>
      </c>
      <c r="Q23" s="42">
        <v>1</v>
      </c>
      <c r="R23" s="42">
        <v>8</v>
      </c>
      <c r="S23" s="42">
        <v>14</v>
      </c>
      <c r="T23" s="42">
        <v>7</v>
      </c>
      <c r="U23" s="42">
        <v>1</v>
      </c>
      <c r="V23" s="42">
        <v>8</v>
      </c>
      <c r="W23" s="42">
        <v>89</v>
      </c>
      <c r="X23" s="124">
        <v>132</v>
      </c>
      <c r="Y23" s="150">
        <v>25.41</v>
      </c>
      <c r="Z23" s="123">
        <v>6</v>
      </c>
      <c r="AA23" s="147">
        <f>SUM(E23+H23+J23+N23+P23+R23+T23+V23)</f>
        <v>72</v>
      </c>
    </row>
    <row r="24" spans="1:27" x14ac:dyDescent="0.25">
      <c r="X24" s="286"/>
      <c r="Y24" s="286"/>
      <c r="Z24" s="148"/>
    </row>
    <row r="25" spans="1:27" s="89" customFormat="1" x14ac:dyDescent="0.25">
      <c r="A25" s="113" t="s">
        <v>706</v>
      </c>
      <c r="X25" s="286"/>
      <c r="Y25" s="286"/>
      <c r="Z25" s="148"/>
      <c r="AA25" s="148"/>
    </row>
    <row r="26" spans="1:27" s="89" customFormat="1" x14ac:dyDescent="0.25">
      <c r="A26" s="117">
        <v>1</v>
      </c>
      <c r="B26" s="118" t="s">
        <v>173</v>
      </c>
      <c r="C26" s="118">
        <f>(C14+C20)/2</f>
        <v>39.9</v>
      </c>
      <c r="D26" s="118">
        <v>100</v>
      </c>
      <c r="E26" s="118">
        <v>10</v>
      </c>
      <c r="F26" s="122">
        <f>(F14+F20)/2</f>
        <v>35.93</v>
      </c>
      <c r="G26" s="118">
        <v>100</v>
      </c>
      <c r="H26" s="118">
        <v>5</v>
      </c>
      <c r="I26" s="149">
        <f>SUM(I14+I20)/2</f>
        <v>17.274999999999999</v>
      </c>
      <c r="J26" s="118">
        <v>6</v>
      </c>
      <c r="K26" s="122">
        <f>SUM(K14+K20)/2</f>
        <v>6.8886029999999998</v>
      </c>
      <c r="L26" s="118">
        <v>100</v>
      </c>
      <c r="M26" s="119">
        <f>SUM(M14+M20)/2</f>
        <v>10</v>
      </c>
      <c r="N26" s="118">
        <v>8</v>
      </c>
      <c r="O26" s="119">
        <f>SUM(O14+O20)/2</f>
        <v>0</v>
      </c>
      <c r="P26" s="118">
        <v>9</v>
      </c>
      <c r="Q26" s="119">
        <f>SUM(Q14+Q20)/2</f>
        <v>0</v>
      </c>
      <c r="R26" s="118">
        <v>9</v>
      </c>
      <c r="S26" s="119">
        <f>SUM(S14+S20)/2</f>
        <v>25.5</v>
      </c>
      <c r="T26" s="118">
        <v>6</v>
      </c>
      <c r="U26" s="119">
        <f>SUM(U14+U20)/2</f>
        <v>0.5</v>
      </c>
      <c r="V26" s="118">
        <v>8</v>
      </c>
      <c r="W26" s="119">
        <f t="shared" ref="W26:Z27" si="2">SUM(W14+W20)/2</f>
        <v>87</v>
      </c>
      <c r="X26" s="122">
        <f t="shared" si="2"/>
        <v>81.039999999999992</v>
      </c>
      <c r="Y26" s="122">
        <f t="shared" si="2"/>
        <v>24.48</v>
      </c>
      <c r="Z26" s="120">
        <f t="shared" si="2"/>
        <v>7</v>
      </c>
      <c r="AA26" s="347">
        <f>SUM(E26+H26+J26+N26+P26+R26+T26+V26)</f>
        <v>61</v>
      </c>
    </row>
    <row r="27" spans="1:27" s="89" customFormat="1" x14ac:dyDescent="0.25">
      <c r="A27" s="117">
        <v>2</v>
      </c>
      <c r="B27" s="118" t="s">
        <v>694</v>
      </c>
      <c r="C27" s="122">
        <f>(C15+C21)/2</f>
        <v>60.994999999999997</v>
      </c>
      <c r="D27" s="118">
        <v>100</v>
      </c>
      <c r="E27" s="118">
        <v>10</v>
      </c>
      <c r="F27" s="122">
        <f>(F15+F21)/2</f>
        <v>57.615000000000002</v>
      </c>
      <c r="G27" s="118">
        <v>100</v>
      </c>
      <c r="H27" s="118">
        <v>5</v>
      </c>
      <c r="I27" s="149">
        <f>SUM(I15+I21)/2</f>
        <v>13.184999999999999</v>
      </c>
      <c r="J27" s="118">
        <v>3</v>
      </c>
      <c r="K27" s="122">
        <f>SUM(K15+K21)/2</f>
        <v>8.0289859999999997</v>
      </c>
      <c r="L27" s="118">
        <v>100</v>
      </c>
      <c r="M27" s="119">
        <f>SUM(M15+M21)/2</f>
        <v>5.5</v>
      </c>
      <c r="N27" s="118">
        <v>8</v>
      </c>
      <c r="O27" s="119">
        <f>SUM(O15+O21)/2</f>
        <v>0</v>
      </c>
      <c r="P27" s="118">
        <v>9</v>
      </c>
      <c r="Q27" s="119">
        <f>SUM(Q15+Q21)/2</f>
        <v>0</v>
      </c>
      <c r="R27" s="118">
        <v>9</v>
      </c>
      <c r="S27" s="119">
        <f>SUM(S15+S21)/2</f>
        <v>18</v>
      </c>
      <c r="T27" s="118">
        <v>7</v>
      </c>
      <c r="U27" s="119">
        <f>SUM(U15+U21)/2</f>
        <v>0</v>
      </c>
      <c r="V27" s="118">
        <v>9</v>
      </c>
      <c r="W27" s="119">
        <f t="shared" si="2"/>
        <v>88</v>
      </c>
      <c r="X27" s="122">
        <f t="shared" si="2"/>
        <v>170.6</v>
      </c>
      <c r="Y27" s="122">
        <f t="shared" si="2"/>
        <v>20.67</v>
      </c>
      <c r="Z27" s="120">
        <f t="shared" si="2"/>
        <v>7.25</v>
      </c>
      <c r="AA27" s="347">
        <f>SUM(E27+H27+J27+N27+P27+R27+T27+V27)</f>
        <v>60</v>
      </c>
    </row>
    <row r="28" spans="1:27" s="89" customFormat="1" x14ac:dyDescent="0.25">
      <c r="A28" s="341"/>
      <c r="B28" s="342" t="s">
        <v>719</v>
      </c>
      <c r="C28" s="344">
        <f>SUM(C26:C27)/2</f>
        <v>50.447499999999998</v>
      </c>
      <c r="D28" s="342">
        <v>100</v>
      </c>
      <c r="E28" s="342">
        <v>10</v>
      </c>
      <c r="F28" s="344">
        <f>SUM(F26:F27)/2</f>
        <v>46.772500000000001</v>
      </c>
      <c r="G28" s="342">
        <v>100</v>
      </c>
      <c r="H28" s="342">
        <v>5</v>
      </c>
      <c r="I28" s="344">
        <f>SUM(I26:I27)/2</f>
        <v>15.229999999999999</v>
      </c>
      <c r="J28" s="342">
        <v>5</v>
      </c>
      <c r="K28" s="344">
        <f>SUM(K26:K27)/2</f>
        <v>7.4587944999999998</v>
      </c>
      <c r="L28" s="342">
        <v>100</v>
      </c>
      <c r="M28" s="345">
        <f>SUM(M26:M27)/2</f>
        <v>7.75</v>
      </c>
      <c r="N28" s="345">
        <v>8</v>
      </c>
      <c r="O28" s="345">
        <f>SUM(O26:O27)/2</f>
        <v>0</v>
      </c>
      <c r="P28" s="345">
        <v>9</v>
      </c>
      <c r="Q28" s="345">
        <f>SUM(Q26:Q27)/2</f>
        <v>0</v>
      </c>
      <c r="R28" s="345">
        <v>9</v>
      </c>
      <c r="S28" s="345">
        <f>SUM(S26:S27)/2</f>
        <v>21.75</v>
      </c>
      <c r="T28" s="345">
        <v>6</v>
      </c>
      <c r="U28" s="345">
        <f>SUM(U26:U27)/2</f>
        <v>0.25</v>
      </c>
      <c r="V28" s="342">
        <v>9</v>
      </c>
      <c r="W28" s="345">
        <f t="shared" ref="W28:Z28" si="3">SUM(W26:W27)/2</f>
        <v>87.5</v>
      </c>
      <c r="X28" s="344">
        <f t="shared" si="3"/>
        <v>125.82</v>
      </c>
      <c r="Y28" s="344">
        <f t="shared" si="3"/>
        <v>22.575000000000003</v>
      </c>
      <c r="Z28" s="346">
        <f t="shared" si="3"/>
        <v>7.125</v>
      </c>
      <c r="AA28" s="348">
        <f>SUM(E28+H28+J28+N28+P28+R28+T28+V28)</f>
        <v>61</v>
      </c>
    </row>
    <row r="29" spans="1:27" s="89" customFormat="1" x14ac:dyDescent="0.25">
      <c r="A29" s="115">
        <v>3</v>
      </c>
      <c r="B29" s="42" t="s">
        <v>174</v>
      </c>
      <c r="C29" s="142">
        <f>(C17+C23)/2</f>
        <v>55</v>
      </c>
      <c r="D29" s="121">
        <f>C29*D26/C26</f>
        <v>137.84461152882207</v>
      </c>
      <c r="E29" s="42">
        <v>18</v>
      </c>
      <c r="F29" s="142">
        <f>(F17+F23)/2</f>
        <v>47.66</v>
      </c>
      <c r="G29" s="121">
        <f>F29*G26/((F26+F27)/2)</f>
        <v>101.89748249505585</v>
      </c>
      <c r="H29" s="42">
        <v>5</v>
      </c>
      <c r="I29" s="150">
        <f>SUM(I17+I23)/2</f>
        <v>16.875</v>
      </c>
      <c r="J29" s="42">
        <v>5</v>
      </c>
      <c r="K29" s="143">
        <f>SUM(K17+K23)/2</f>
        <v>9.3376689999999982</v>
      </c>
      <c r="L29" s="121">
        <f>K29*L26/((K26+K27)/2)</f>
        <v>125.19005584615581</v>
      </c>
      <c r="M29" s="151">
        <f>SUM(M17+M23)/2</f>
        <v>3</v>
      </c>
      <c r="N29" s="42">
        <v>8</v>
      </c>
      <c r="O29" s="151">
        <f>SUM(O17+O23)/2</f>
        <v>0</v>
      </c>
      <c r="P29" s="42">
        <v>9</v>
      </c>
      <c r="Q29" s="151">
        <f>SUM(Q17+Q23)/2</f>
        <v>0.5</v>
      </c>
      <c r="R29" s="42">
        <v>8</v>
      </c>
      <c r="S29" s="151">
        <f>SUM(S17+S23)/2</f>
        <v>17</v>
      </c>
      <c r="T29" s="42">
        <v>7</v>
      </c>
      <c r="U29" s="151">
        <f>SUM(U17+U23)/2</f>
        <v>0.5</v>
      </c>
      <c r="V29" s="42">
        <v>8</v>
      </c>
      <c r="W29" s="151">
        <f>SUM(W17+W23)/2</f>
        <v>89.5</v>
      </c>
      <c r="X29" s="143">
        <f>SUM(X17+X23)/2</f>
        <v>125.64</v>
      </c>
      <c r="Y29" s="143">
        <f>SUM(Y17+Y23)/2</f>
        <v>24.045000000000002</v>
      </c>
      <c r="Z29" s="287">
        <f>SUM(Z17+Z23)/2</f>
        <v>6.1</v>
      </c>
      <c r="AA29" s="349">
        <f>SUM(E29+H29+J29+N29+P29+R29+T29+V29)</f>
        <v>68</v>
      </c>
    </row>
    <row r="32" spans="1:27" x14ac:dyDescent="0.25">
      <c r="B32" s="451" t="s">
        <v>147</v>
      </c>
      <c r="C32" s="451"/>
      <c r="D32" s="451"/>
      <c r="E32" s="451"/>
      <c r="F32" s="451"/>
      <c r="G32" s="452"/>
      <c r="H32" s="452"/>
    </row>
    <row r="33" spans="2:8" x14ac:dyDescent="0.25">
      <c r="B33" s="126" t="s">
        <v>698</v>
      </c>
      <c r="C33" s="357" t="s">
        <v>148</v>
      </c>
      <c r="D33" s="357"/>
      <c r="E33" s="357" t="s">
        <v>161</v>
      </c>
      <c r="F33" s="357"/>
      <c r="G33" s="384"/>
      <c r="H33" s="385"/>
    </row>
    <row r="34" spans="2:8" x14ac:dyDescent="0.25">
      <c r="B34" s="138" t="s">
        <v>149</v>
      </c>
      <c r="C34" s="449"/>
      <c r="D34" s="453"/>
      <c r="E34" s="453"/>
      <c r="F34" s="453"/>
      <c r="G34" s="453"/>
      <c r="H34" s="453"/>
    </row>
    <row r="35" spans="2:8" x14ac:dyDescent="0.25">
      <c r="B35" s="126" t="s">
        <v>150</v>
      </c>
      <c r="C35" s="357">
        <v>2.4</v>
      </c>
      <c r="D35" s="357"/>
      <c r="E35" s="362">
        <v>2.6</v>
      </c>
      <c r="F35" s="362"/>
      <c r="G35" s="385"/>
      <c r="H35" s="385"/>
    </row>
    <row r="36" spans="2:8" x14ac:dyDescent="0.25">
      <c r="B36" s="126" t="s">
        <v>168</v>
      </c>
      <c r="C36" s="357"/>
      <c r="D36" s="357"/>
      <c r="E36" s="362"/>
      <c r="F36" s="362"/>
      <c r="G36" s="133"/>
      <c r="H36" s="133"/>
    </row>
    <row r="37" spans="2:8" x14ac:dyDescent="0.25">
      <c r="B37" s="126" t="s">
        <v>151</v>
      </c>
      <c r="C37" s="357">
        <v>5.2</v>
      </c>
      <c r="D37" s="357"/>
      <c r="E37" s="362">
        <v>5.9</v>
      </c>
      <c r="F37" s="362"/>
      <c r="G37" s="385"/>
      <c r="H37" s="385"/>
    </row>
    <row r="38" spans="2:8" x14ac:dyDescent="0.25">
      <c r="B38" s="126" t="s">
        <v>152</v>
      </c>
      <c r="C38" s="357">
        <v>112</v>
      </c>
      <c r="D38" s="357"/>
      <c r="E38" s="362">
        <v>292</v>
      </c>
      <c r="F38" s="362"/>
      <c r="G38" s="385"/>
      <c r="H38" s="385"/>
    </row>
    <row r="39" spans="2:8" x14ac:dyDescent="0.25">
      <c r="B39" s="126" t="s">
        <v>153</v>
      </c>
      <c r="C39" s="357">
        <v>81</v>
      </c>
      <c r="D39" s="357"/>
      <c r="E39" s="362">
        <v>156</v>
      </c>
      <c r="F39" s="362"/>
      <c r="G39" s="385"/>
      <c r="H39" s="385"/>
    </row>
    <row r="40" spans="2:8" x14ac:dyDescent="0.25">
      <c r="B40" s="126" t="s">
        <v>162</v>
      </c>
      <c r="C40" s="357"/>
      <c r="D40" s="357"/>
      <c r="E40" s="362" t="s">
        <v>692</v>
      </c>
      <c r="F40" s="362"/>
      <c r="G40" s="133"/>
      <c r="H40" s="133"/>
    </row>
    <row r="41" spans="2:8" x14ac:dyDescent="0.25">
      <c r="B41" s="134" t="s">
        <v>163</v>
      </c>
      <c r="C41" s="367" t="s">
        <v>164</v>
      </c>
      <c r="D41" s="361"/>
      <c r="E41" s="361"/>
      <c r="F41" s="368"/>
      <c r="G41" s="140"/>
      <c r="H41" s="140"/>
    </row>
    <row r="42" spans="2:8" x14ac:dyDescent="0.25">
      <c r="B42" s="126" t="s">
        <v>154</v>
      </c>
      <c r="C42" s="382" t="s">
        <v>660</v>
      </c>
      <c r="D42" s="382"/>
      <c r="E42" s="383" t="s">
        <v>680</v>
      </c>
      <c r="F42" s="383"/>
      <c r="G42" s="450"/>
      <c r="H42" s="384"/>
    </row>
    <row r="43" spans="2:8" x14ac:dyDescent="0.25">
      <c r="B43" s="125" t="s">
        <v>155</v>
      </c>
      <c r="C43" s="361" t="s">
        <v>671</v>
      </c>
      <c r="D43" s="368"/>
      <c r="E43" s="362" t="s">
        <v>679</v>
      </c>
      <c r="F43" s="362"/>
      <c r="G43" s="450"/>
      <c r="H43" s="384"/>
    </row>
    <row r="44" spans="2:8" x14ac:dyDescent="0.25">
      <c r="B44" s="126" t="s">
        <v>156</v>
      </c>
      <c r="C44" s="447"/>
      <c r="D44" s="447"/>
      <c r="E44" s="447"/>
      <c r="F44" s="447"/>
      <c r="G44" s="448"/>
      <c r="H44" s="449"/>
    </row>
    <row r="45" spans="2:8" x14ac:dyDescent="0.25">
      <c r="B45" s="126" t="s">
        <v>157</v>
      </c>
      <c r="C45" s="127" t="s">
        <v>445</v>
      </c>
      <c r="D45" s="273" t="s">
        <v>662</v>
      </c>
      <c r="E45" s="251" t="s">
        <v>681</v>
      </c>
      <c r="F45" s="276" t="s">
        <v>170</v>
      </c>
      <c r="G45" s="135"/>
      <c r="H45" s="133"/>
    </row>
    <row r="46" spans="2:8" x14ac:dyDescent="0.25">
      <c r="B46" s="126" t="s">
        <v>663</v>
      </c>
      <c r="C46" s="367" t="s">
        <v>664</v>
      </c>
      <c r="D46" s="368"/>
      <c r="E46" s="365" t="s">
        <v>682</v>
      </c>
      <c r="F46" s="366"/>
      <c r="G46" s="135"/>
      <c r="H46" s="133"/>
    </row>
    <row r="47" spans="2:8" x14ac:dyDescent="0.25">
      <c r="B47" s="126"/>
      <c r="C47" s="126"/>
      <c r="D47" s="128"/>
      <c r="E47" s="251" t="s">
        <v>683</v>
      </c>
      <c r="F47" s="276" t="s">
        <v>693</v>
      </c>
      <c r="G47" s="135"/>
      <c r="H47" s="133"/>
    </row>
    <row r="48" spans="2:8" x14ac:dyDescent="0.25">
      <c r="B48" s="126"/>
      <c r="C48" s="130"/>
      <c r="D48" s="136"/>
      <c r="E48" s="245"/>
      <c r="F48" s="272"/>
      <c r="G48" s="135"/>
      <c r="H48" s="133"/>
    </row>
    <row r="49" spans="2:8" x14ac:dyDescent="0.25">
      <c r="B49" s="126" t="s">
        <v>158</v>
      </c>
      <c r="C49" s="127"/>
      <c r="D49" s="127"/>
      <c r="E49" s="242"/>
      <c r="F49" s="242"/>
      <c r="G49" s="141"/>
      <c r="H49" s="139"/>
    </row>
    <row r="50" spans="2:8" x14ac:dyDescent="0.25">
      <c r="B50" s="126" t="s">
        <v>159</v>
      </c>
      <c r="C50" s="134" t="s">
        <v>648</v>
      </c>
      <c r="D50" s="134" t="s">
        <v>665</v>
      </c>
      <c r="E50" s="285" t="s">
        <v>475</v>
      </c>
      <c r="F50" s="285" t="s">
        <v>685</v>
      </c>
      <c r="G50" s="135"/>
      <c r="H50" s="137"/>
    </row>
    <row r="51" spans="2:8" x14ac:dyDescent="0.25">
      <c r="B51" s="129"/>
      <c r="C51" s="191"/>
      <c r="D51" s="126" t="s">
        <v>666</v>
      </c>
      <c r="E51" s="251" t="s">
        <v>686</v>
      </c>
      <c r="F51" s="251" t="s">
        <v>687</v>
      </c>
      <c r="G51" s="135"/>
      <c r="H51" s="137"/>
    </row>
    <row r="52" spans="2:8" s="89" customFormat="1" x14ac:dyDescent="0.25">
      <c r="B52" s="129"/>
      <c r="C52" s="126"/>
      <c r="D52" s="126"/>
      <c r="E52" s="241"/>
      <c r="F52" s="241"/>
      <c r="G52" s="135"/>
      <c r="H52" s="137"/>
    </row>
    <row r="53" spans="2:8" x14ac:dyDescent="0.25">
      <c r="B53" s="126" t="s">
        <v>160</v>
      </c>
      <c r="C53" s="126" t="s">
        <v>667</v>
      </c>
      <c r="D53" s="191" t="s">
        <v>165</v>
      </c>
      <c r="E53" s="251" t="s">
        <v>686</v>
      </c>
      <c r="F53" s="251" t="s">
        <v>172</v>
      </c>
      <c r="G53" s="135"/>
      <c r="H53" s="137"/>
    </row>
    <row r="54" spans="2:8" x14ac:dyDescent="0.25">
      <c r="B54" s="126"/>
      <c r="C54" s="126"/>
      <c r="D54" s="126"/>
      <c r="E54" s="241"/>
      <c r="F54" s="241"/>
      <c r="G54" s="135"/>
      <c r="H54" s="137"/>
    </row>
    <row r="55" spans="2:8" x14ac:dyDescent="0.25">
      <c r="B55" s="126" t="s">
        <v>166</v>
      </c>
      <c r="C55" s="126" t="s">
        <v>668</v>
      </c>
      <c r="D55" s="126" t="s">
        <v>171</v>
      </c>
      <c r="E55" s="251" t="s">
        <v>485</v>
      </c>
      <c r="F55" s="251" t="s">
        <v>171</v>
      </c>
      <c r="G55" s="135"/>
      <c r="H55" s="137"/>
    </row>
    <row r="56" spans="2:8" x14ac:dyDescent="0.25">
      <c r="B56" s="129"/>
      <c r="C56" s="126" t="s">
        <v>667</v>
      </c>
      <c r="D56" s="126" t="s">
        <v>171</v>
      </c>
      <c r="E56" s="251" t="s">
        <v>688</v>
      </c>
      <c r="F56" s="251" t="s">
        <v>689</v>
      </c>
      <c r="G56" s="135"/>
      <c r="H56" s="137"/>
    </row>
    <row r="57" spans="2:8" x14ac:dyDescent="0.25">
      <c r="B57" s="129"/>
      <c r="C57" s="116" t="s">
        <v>672</v>
      </c>
      <c r="D57" s="116" t="s">
        <v>673</v>
      </c>
      <c r="E57" s="251" t="s">
        <v>672</v>
      </c>
      <c r="F57" s="251" t="s">
        <v>690</v>
      </c>
      <c r="G57" s="135"/>
      <c r="H57" s="137"/>
    </row>
    <row r="58" spans="2:8" s="89" customFormat="1" x14ac:dyDescent="0.25">
      <c r="B58" s="129"/>
      <c r="C58" s="126"/>
      <c r="D58" s="126"/>
      <c r="F58" s="251"/>
      <c r="G58" s="135"/>
      <c r="H58" s="137"/>
    </row>
    <row r="59" spans="2:8" x14ac:dyDescent="0.25">
      <c r="B59" s="126" t="s">
        <v>167</v>
      </c>
      <c r="C59" s="126" t="s">
        <v>669</v>
      </c>
      <c r="D59" s="126"/>
      <c r="E59" s="251" t="s">
        <v>691</v>
      </c>
      <c r="F59" s="241"/>
      <c r="G59" s="135"/>
      <c r="H59" s="137"/>
    </row>
    <row r="60" spans="2:8" x14ac:dyDescent="0.25">
      <c r="B60" s="126"/>
      <c r="C60" s="126"/>
      <c r="D60" s="126"/>
      <c r="E60" s="245"/>
      <c r="F60" s="245"/>
      <c r="G60" s="135"/>
      <c r="H60" s="137"/>
    </row>
    <row r="61" spans="2:8" x14ac:dyDescent="0.25">
      <c r="B61" s="130"/>
      <c r="C61" s="126"/>
      <c r="D61" s="126"/>
      <c r="E61" s="241"/>
      <c r="F61" s="241"/>
      <c r="G61" s="135"/>
      <c r="H61" s="137"/>
    </row>
    <row r="62" spans="2:8" x14ac:dyDescent="0.25">
      <c r="B62" s="126"/>
      <c r="C62" s="126"/>
      <c r="D62" s="126"/>
      <c r="E62" s="241"/>
      <c r="F62" s="241"/>
      <c r="G62" s="135"/>
      <c r="H62" s="137"/>
    </row>
    <row r="63" spans="2:8" x14ac:dyDescent="0.25">
      <c r="B63" s="126"/>
      <c r="C63" s="126"/>
      <c r="D63" s="126"/>
      <c r="E63" s="126"/>
      <c r="F63" s="126"/>
      <c r="G63" s="135"/>
      <c r="H63" s="137"/>
    </row>
  </sheetData>
  <mergeCells count="65">
    <mergeCell ref="A8:A11"/>
    <mergeCell ref="B8:B11"/>
    <mergeCell ref="C8:C11"/>
    <mergeCell ref="D8:E9"/>
    <mergeCell ref="F8:F11"/>
    <mergeCell ref="D10:D11"/>
    <mergeCell ref="E10:E11"/>
    <mergeCell ref="AA8:AA11"/>
    <mergeCell ref="M9:N9"/>
    <mergeCell ref="O9:P9"/>
    <mergeCell ref="Q9:R9"/>
    <mergeCell ref="S9:T9"/>
    <mergeCell ref="U9:V9"/>
    <mergeCell ref="M10:N10"/>
    <mergeCell ref="O10:P10"/>
    <mergeCell ref="Q10:R10"/>
    <mergeCell ref="M8:R8"/>
    <mergeCell ref="S8:V8"/>
    <mergeCell ref="W8:W11"/>
    <mergeCell ref="X8:X11"/>
    <mergeCell ref="Y8:Y11"/>
    <mergeCell ref="S10:T10"/>
    <mergeCell ref="U10:V10"/>
    <mergeCell ref="I8:J9"/>
    <mergeCell ref="I10:I11"/>
    <mergeCell ref="J10:J11"/>
    <mergeCell ref="G37:H37"/>
    <mergeCell ref="Z8:Z11"/>
    <mergeCell ref="G8:H9"/>
    <mergeCell ref="G10:G11"/>
    <mergeCell ref="H10:H11"/>
    <mergeCell ref="K8:K9"/>
    <mergeCell ref="L8:L9"/>
    <mergeCell ref="K10:K11"/>
    <mergeCell ref="L10:L11"/>
    <mergeCell ref="C36:D36"/>
    <mergeCell ref="E36:F36"/>
    <mergeCell ref="C37:D37"/>
    <mergeCell ref="E37:F37"/>
    <mergeCell ref="B32:H32"/>
    <mergeCell ref="C33:D33"/>
    <mergeCell ref="E33:F33"/>
    <mergeCell ref="G33:H33"/>
    <mergeCell ref="C34:H34"/>
    <mergeCell ref="C35:D35"/>
    <mergeCell ref="E35:F35"/>
    <mergeCell ref="G35:H35"/>
    <mergeCell ref="C39:D39"/>
    <mergeCell ref="E39:F39"/>
    <mergeCell ref="C38:D38"/>
    <mergeCell ref="E38:F38"/>
    <mergeCell ref="G39:H39"/>
    <mergeCell ref="G38:H38"/>
    <mergeCell ref="C40:D40"/>
    <mergeCell ref="E40:F40"/>
    <mergeCell ref="C44:H44"/>
    <mergeCell ref="C46:D46"/>
    <mergeCell ref="E46:F46"/>
    <mergeCell ref="C42:D42"/>
    <mergeCell ref="E42:F42"/>
    <mergeCell ref="G42:H42"/>
    <mergeCell ref="C43:D43"/>
    <mergeCell ref="E43:F43"/>
    <mergeCell ref="G43:H43"/>
    <mergeCell ref="C41:F4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K37"/>
  <sheetViews>
    <sheetView workbookViewId="0">
      <selection activeCell="Q26" sqref="Q26"/>
    </sheetView>
  </sheetViews>
  <sheetFormatPr defaultColWidth="8.85546875" defaultRowHeight="15" x14ac:dyDescent="0.25"/>
  <cols>
    <col min="1" max="1" width="4.28515625" style="89" customWidth="1"/>
    <col min="2" max="2" width="25.85546875" style="89" customWidth="1"/>
    <col min="3" max="3" width="12.7109375" style="89" customWidth="1"/>
    <col min="4" max="4" width="17.140625" style="89" customWidth="1"/>
    <col min="5" max="5" width="11.7109375" style="89" customWidth="1"/>
    <col min="6" max="7" width="22.140625" style="89" customWidth="1"/>
    <col min="8" max="16384" width="8.85546875" style="89"/>
  </cols>
  <sheetData>
    <row r="2" spans="1:11" x14ac:dyDescent="0.25">
      <c r="B2" s="114" t="s">
        <v>654</v>
      </c>
    </row>
    <row r="3" spans="1:11" x14ac:dyDescent="0.25">
      <c r="B3" s="108" t="s">
        <v>718</v>
      </c>
    </row>
    <row r="5" spans="1:11" x14ac:dyDescent="0.25">
      <c r="A5" s="57" t="s">
        <v>181</v>
      </c>
    </row>
    <row r="6" spans="1:11" x14ac:dyDescent="0.25">
      <c r="A6" s="57"/>
    </row>
    <row r="8" spans="1:11" ht="14.45" customHeight="1" x14ac:dyDescent="0.25">
      <c r="A8" s="394" t="s">
        <v>1</v>
      </c>
      <c r="B8" s="394" t="s">
        <v>36</v>
      </c>
      <c r="C8" s="458" t="s">
        <v>209</v>
      </c>
      <c r="D8" s="394" t="s">
        <v>179</v>
      </c>
      <c r="E8" s="394"/>
      <c r="F8" s="454" t="s">
        <v>180</v>
      </c>
      <c r="G8" s="456"/>
      <c r="H8" s="458" t="s">
        <v>183</v>
      </c>
      <c r="I8" s="454" t="s">
        <v>182</v>
      </c>
      <c r="J8" s="456"/>
      <c r="K8" s="395" t="s">
        <v>131</v>
      </c>
    </row>
    <row r="9" spans="1:11" ht="72" customHeight="1" x14ac:dyDescent="0.25">
      <c r="A9" s="394"/>
      <c r="B9" s="394"/>
      <c r="C9" s="459"/>
      <c r="D9" s="394"/>
      <c r="E9" s="394"/>
      <c r="F9" s="455"/>
      <c r="G9" s="457"/>
      <c r="H9" s="459"/>
      <c r="I9" s="455"/>
      <c r="J9" s="457"/>
      <c r="K9" s="395"/>
    </row>
    <row r="10" spans="1:11" x14ac:dyDescent="0.25">
      <c r="A10" s="394"/>
      <c r="B10" s="394"/>
      <c r="C10" s="458" t="s">
        <v>104</v>
      </c>
      <c r="D10" s="394" t="s">
        <v>21</v>
      </c>
      <c r="E10" s="394" t="s">
        <v>136</v>
      </c>
      <c r="F10" s="458" t="s">
        <v>21</v>
      </c>
      <c r="G10" s="458" t="s">
        <v>32</v>
      </c>
      <c r="H10" s="458" t="s">
        <v>50</v>
      </c>
      <c r="I10" s="458" t="s">
        <v>18</v>
      </c>
      <c r="J10" s="458" t="s">
        <v>32</v>
      </c>
      <c r="K10" s="395"/>
    </row>
    <row r="11" spans="1:11" ht="40.9" customHeight="1" x14ac:dyDescent="0.25">
      <c r="A11" s="394"/>
      <c r="B11" s="394"/>
      <c r="C11" s="459"/>
      <c r="D11" s="394"/>
      <c r="E11" s="394"/>
      <c r="F11" s="459"/>
      <c r="G11" s="459"/>
      <c r="H11" s="459"/>
      <c r="I11" s="459"/>
      <c r="J11" s="459"/>
      <c r="K11" s="395"/>
    </row>
    <row r="13" spans="1:11" x14ac:dyDescent="0.25">
      <c r="A13" s="57" t="s">
        <v>118</v>
      </c>
    </row>
    <row r="14" spans="1:11" x14ac:dyDescent="0.25">
      <c r="A14" s="153">
        <v>1</v>
      </c>
      <c r="B14" s="142" t="s">
        <v>178</v>
      </c>
      <c r="C14" s="142">
        <v>35.479999999999997</v>
      </c>
      <c r="D14" s="142">
        <v>100</v>
      </c>
      <c r="E14" s="142">
        <v>10</v>
      </c>
      <c r="F14" s="142">
        <v>40.799999999999997</v>
      </c>
      <c r="G14" s="142">
        <v>6</v>
      </c>
      <c r="H14" s="142">
        <v>82</v>
      </c>
      <c r="I14" s="142">
        <v>172</v>
      </c>
      <c r="J14" s="142">
        <v>1</v>
      </c>
      <c r="K14" s="154">
        <f>SUM(E14+G14+J14)</f>
        <v>17</v>
      </c>
    </row>
    <row r="15" spans="1:11" x14ac:dyDescent="0.25">
      <c r="K15" s="148"/>
    </row>
    <row r="16" spans="1:11" x14ac:dyDescent="0.25">
      <c r="A16" s="101" t="s">
        <v>94</v>
      </c>
      <c r="K16" s="148"/>
    </row>
    <row r="17" spans="1:11" x14ac:dyDescent="0.25">
      <c r="A17" s="153">
        <v>1</v>
      </c>
      <c r="B17" s="142" t="s">
        <v>178</v>
      </c>
      <c r="C17" s="142">
        <v>51.08</v>
      </c>
      <c r="D17" s="142">
        <v>100</v>
      </c>
      <c r="E17" s="142">
        <v>10</v>
      </c>
      <c r="F17" s="142">
        <v>44.4</v>
      </c>
      <c r="G17" s="142">
        <v>8</v>
      </c>
      <c r="H17" s="142">
        <v>91</v>
      </c>
      <c r="I17" s="142">
        <v>285</v>
      </c>
      <c r="J17" s="142">
        <v>4</v>
      </c>
      <c r="K17" s="154">
        <f>SUM(E17+G17+J17)</f>
        <v>22</v>
      </c>
    </row>
    <row r="19" spans="1:11" x14ac:dyDescent="0.25">
      <c r="A19" s="113" t="s">
        <v>706</v>
      </c>
      <c r="K19" s="148"/>
    </row>
    <row r="20" spans="1:11" x14ac:dyDescent="0.25">
      <c r="A20" s="153">
        <v>1</v>
      </c>
      <c r="B20" s="142" t="s">
        <v>178</v>
      </c>
      <c r="C20" s="143">
        <f>(C14+C17)/2</f>
        <v>43.28</v>
      </c>
      <c r="D20" s="142">
        <v>100</v>
      </c>
      <c r="E20" s="142">
        <v>10</v>
      </c>
      <c r="F20" s="142">
        <f>(F14+F17)/2</f>
        <v>42.599999999999994</v>
      </c>
      <c r="G20" s="142">
        <f>SUM(G14+G17)/2</f>
        <v>7</v>
      </c>
      <c r="H20" s="151">
        <f>(H14+H17)/2</f>
        <v>86.5</v>
      </c>
      <c r="I20" s="151">
        <f>SUM(I14+I17)/2</f>
        <v>228.5</v>
      </c>
      <c r="J20" s="151">
        <v>2</v>
      </c>
      <c r="K20" s="154">
        <f>SUM(E20+G20+J20)</f>
        <v>19</v>
      </c>
    </row>
    <row r="23" spans="1:11" x14ac:dyDescent="0.25">
      <c r="B23" s="451" t="s">
        <v>147</v>
      </c>
      <c r="C23" s="451"/>
      <c r="D23" s="451"/>
      <c r="E23" s="451"/>
      <c r="F23" s="451"/>
      <c r="G23" s="131"/>
    </row>
    <row r="24" spans="1:11" x14ac:dyDescent="0.25">
      <c r="B24" s="126" t="s">
        <v>698</v>
      </c>
      <c r="C24" s="357" t="s">
        <v>184</v>
      </c>
      <c r="D24" s="357"/>
      <c r="E24" s="357" t="s">
        <v>185</v>
      </c>
      <c r="F24" s="357"/>
      <c r="G24" s="133"/>
    </row>
    <row r="25" spans="1:11" x14ac:dyDescent="0.25">
      <c r="B25" s="138" t="s">
        <v>149</v>
      </c>
      <c r="C25" s="449"/>
      <c r="D25" s="453"/>
      <c r="E25" s="453"/>
      <c r="F25" s="453"/>
      <c r="G25" s="132"/>
    </row>
    <row r="26" spans="1:11" x14ac:dyDescent="0.25">
      <c r="B26" s="126" t="s">
        <v>150</v>
      </c>
      <c r="C26" s="465">
        <v>2</v>
      </c>
      <c r="D26" s="465"/>
      <c r="E26" s="362">
        <v>1.5</v>
      </c>
      <c r="F26" s="362"/>
      <c r="G26" s="133"/>
    </row>
    <row r="27" spans="1:11" x14ac:dyDescent="0.25">
      <c r="B27" s="126" t="s">
        <v>186</v>
      </c>
      <c r="C27" s="357" t="s">
        <v>225</v>
      </c>
      <c r="D27" s="357"/>
      <c r="E27" s="362" t="s">
        <v>169</v>
      </c>
      <c r="F27" s="362"/>
      <c r="G27" s="133"/>
    </row>
    <row r="28" spans="1:11" x14ac:dyDescent="0.25">
      <c r="B28" s="126" t="s">
        <v>151</v>
      </c>
      <c r="C28" s="357">
        <v>6.8</v>
      </c>
      <c r="D28" s="357"/>
      <c r="E28" s="362">
        <v>5.4</v>
      </c>
      <c r="F28" s="362"/>
      <c r="G28" s="133"/>
    </row>
    <row r="29" spans="1:11" x14ac:dyDescent="0.25">
      <c r="B29" s="126" t="s">
        <v>152</v>
      </c>
      <c r="C29" s="357">
        <v>134</v>
      </c>
      <c r="D29" s="357"/>
      <c r="E29" s="362">
        <v>42</v>
      </c>
      <c r="F29" s="362"/>
      <c r="G29" s="133"/>
    </row>
    <row r="30" spans="1:11" x14ac:dyDescent="0.25">
      <c r="B30" s="126" t="s">
        <v>153</v>
      </c>
      <c r="C30" s="357">
        <v>236</v>
      </c>
      <c r="D30" s="357"/>
      <c r="E30" s="362">
        <v>102</v>
      </c>
      <c r="F30" s="362"/>
      <c r="G30" s="133"/>
    </row>
    <row r="31" spans="1:11" x14ac:dyDescent="0.25">
      <c r="B31" s="134" t="s">
        <v>163</v>
      </c>
      <c r="C31" s="367" t="s">
        <v>187</v>
      </c>
      <c r="D31" s="361"/>
      <c r="E31" s="361"/>
      <c r="F31" s="368"/>
      <c r="G31" s="133"/>
    </row>
    <row r="32" spans="1:11" x14ac:dyDescent="0.25">
      <c r="B32" s="126" t="s">
        <v>154</v>
      </c>
      <c r="C32" s="382" t="s">
        <v>466</v>
      </c>
      <c r="D32" s="382"/>
      <c r="E32" s="383" t="s">
        <v>458</v>
      </c>
      <c r="F32" s="383"/>
      <c r="G32" s="133"/>
    </row>
    <row r="33" spans="2:7" x14ac:dyDescent="0.25">
      <c r="B33" s="125" t="s">
        <v>155</v>
      </c>
      <c r="C33" s="361" t="s">
        <v>467</v>
      </c>
      <c r="D33" s="368"/>
      <c r="E33" s="362" t="s">
        <v>540</v>
      </c>
      <c r="F33" s="362"/>
      <c r="G33" s="133"/>
    </row>
    <row r="34" spans="2:7" x14ac:dyDescent="0.25">
      <c r="B34" s="126" t="s">
        <v>156</v>
      </c>
      <c r="C34" s="447"/>
      <c r="D34" s="447"/>
      <c r="E34" s="447"/>
      <c r="F34" s="447"/>
      <c r="G34" s="132"/>
    </row>
    <row r="35" spans="2:7" x14ac:dyDescent="0.25">
      <c r="B35" s="126" t="s">
        <v>157</v>
      </c>
      <c r="C35" s="127" t="s">
        <v>466</v>
      </c>
      <c r="D35" s="246" t="s">
        <v>188</v>
      </c>
      <c r="E35" s="267" t="s">
        <v>458</v>
      </c>
      <c r="F35" s="217" t="s">
        <v>190</v>
      </c>
      <c r="G35" s="133"/>
    </row>
    <row r="36" spans="2:7" x14ac:dyDescent="0.25">
      <c r="B36" s="126" t="s">
        <v>189</v>
      </c>
      <c r="C36" s="126" t="s">
        <v>468</v>
      </c>
      <c r="D36" s="246">
        <v>52</v>
      </c>
      <c r="E36" s="267"/>
      <c r="F36" s="217" t="s">
        <v>652</v>
      </c>
      <c r="G36" s="133"/>
    </row>
    <row r="37" spans="2:7" x14ac:dyDescent="0.25">
      <c r="B37" s="126"/>
      <c r="C37" s="126"/>
      <c r="D37" s="128"/>
      <c r="E37" s="267"/>
      <c r="F37" s="217" t="s">
        <v>653</v>
      </c>
      <c r="G37" s="133"/>
    </row>
  </sheetData>
  <mergeCells count="36">
    <mergeCell ref="C34:F34"/>
    <mergeCell ref="C8:C9"/>
    <mergeCell ref="C10:C11"/>
    <mergeCell ref="F10:F11"/>
    <mergeCell ref="C32:D32"/>
    <mergeCell ref="E32:F32"/>
    <mergeCell ref="C33:D33"/>
    <mergeCell ref="E33:F33"/>
    <mergeCell ref="C30:D30"/>
    <mergeCell ref="E30:F30"/>
    <mergeCell ref="C31:F31"/>
    <mergeCell ref="C28:D28"/>
    <mergeCell ref="E28:F28"/>
    <mergeCell ref="C29:D29"/>
    <mergeCell ref="E29:F29"/>
    <mergeCell ref="C25:F25"/>
    <mergeCell ref="C26:D26"/>
    <mergeCell ref="E26:F26"/>
    <mergeCell ref="C27:D27"/>
    <mergeCell ref="E27:F27"/>
    <mergeCell ref="B23:F23"/>
    <mergeCell ref="C24:D24"/>
    <mergeCell ref="E24:F24"/>
    <mergeCell ref="K8:K11"/>
    <mergeCell ref="I8:J9"/>
    <mergeCell ref="J10:J11"/>
    <mergeCell ref="A8:A11"/>
    <mergeCell ref="B8:B11"/>
    <mergeCell ref="D8:E9"/>
    <mergeCell ref="D10:D11"/>
    <mergeCell ref="E10:E11"/>
    <mergeCell ref="I10:I11"/>
    <mergeCell ref="H8:H9"/>
    <mergeCell ref="H10:H11"/>
    <mergeCell ref="F8:G9"/>
    <mergeCell ref="G10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4"/>
  <sheetViews>
    <sheetView workbookViewId="0">
      <selection activeCell="V22" sqref="V22"/>
    </sheetView>
  </sheetViews>
  <sheetFormatPr defaultRowHeight="15" x14ac:dyDescent="0.25"/>
  <cols>
    <col min="1" max="1" width="4.28515625" customWidth="1"/>
    <col min="2" max="2" width="33.140625" customWidth="1"/>
    <col min="3" max="3" width="12.42578125" customWidth="1"/>
    <col min="4" max="4" width="22.5703125" customWidth="1"/>
    <col min="5" max="5" width="11.7109375" customWidth="1"/>
    <col min="6" max="6" width="22.7109375" customWidth="1"/>
  </cols>
  <sheetData>
    <row r="2" spans="1:18" x14ac:dyDescent="0.25">
      <c r="B2" s="27" t="s">
        <v>362</v>
      </c>
    </row>
    <row r="3" spans="1:18" x14ac:dyDescent="0.25">
      <c r="B3" s="26" t="s">
        <v>363</v>
      </c>
    </row>
    <row r="5" spans="1:18" ht="15.75" x14ac:dyDescent="0.25">
      <c r="A5" s="28" t="s">
        <v>26</v>
      </c>
    </row>
    <row r="7" spans="1:18" ht="76.5" x14ac:dyDescent="0.25">
      <c r="A7" s="376" t="s">
        <v>1</v>
      </c>
      <c r="B7" s="376" t="s">
        <v>2</v>
      </c>
      <c r="C7" s="376" t="s">
        <v>27</v>
      </c>
      <c r="D7" s="376"/>
      <c r="E7" s="376"/>
      <c r="F7" s="29" t="s">
        <v>4</v>
      </c>
      <c r="G7" s="29" t="s">
        <v>5</v>
      </c>
      <c r="H7" s="29" t="s">
        <v>28</v>
      </c>
      <c r="I7" s="29" t="s">
        <v>7</v>
      </c>
      <c r="J7" s="376" t="s">
        <v>29</v>
      </c>
      <c r="K7" s="376"/>
      <c r="L7" s="376" t="s">
        <v>9</v>
      </c>
      <c r="M7" s="376"/>
      <c r="N7" s="376" t="s">
        <v>10</v>
      </c>
      <c r="O7" s="376"/>
      <c r="P7" s="376" t="s">
        <v>30</v>
      </c>
      <c r="Q7" s="376"/>
      <c r="R7" s="375" t="s">
        <v>13</v>
      </c>
    </row>
    <row r="8" spans="1:18" ht="25.5" x14ac:dyDescent="0.25">
      <c r="A8" s="376"/>
      <c r="B8" s="376"/>
      <c r="C8" s="30" t="s">
        <v>14</v>
      </c>
      <c r="D8" s="30" t="s">
        <v>15</v>
      </c>
      <c r="E8" s="30" t="s">
        <v>16</v>
      </c>
      <c r="F8" s="30" t="s">
        <v>31</v>
      </c>
      <c r="G8" s="30" t="s">
        <v>16</v>
      </c>
      <c r="H8" s="30" t="s">
        <v>18</v>
      </c>
      <c r="I8" s="30" t="s">
        <v>19</v>
      </c>
      <c r="J8" s="30" t="s">
        <v>20</v>
      </c>
      <c r="K8" s="30" t="s">
        <v>16</v>
      </c>
      <c r="L8" s="30" t="s">
        <v>21</v>
      </c>
      <c r="M8" s="31" t="s">
        <v>16</v>
      </c>
      <c r="N8" s="31" t="s">
        <v>22</v>
      </c>
      <c r="O8" s="31" t="s">
        <v>16</v>
      </c>
      <c r="P8" s="30" t="s">
        <v>21</v>
      </c>
      <c r="Q8" s="30" t="s">
        <v>32</v>
      </c>
      <c r="R8" s="375"/>
    </row>
    <row r="9" spans="1:18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9"/>
      <c r="N9" s="39"/>
      <c r="O9" s="39"/>
      <c r="P9" s="35"/>
      <c r="Q9" s="35"/>
      <c r="R9" s="40"/>
    </row>
    <row r="10" spans="1:18" x14ac:dyDescent="0.25">
      <c r="A10" s="113" t="s">
        <v>705</v>
      </c>
    </row>
    <row r="11" spans="1:18" x14ac:dyDescent="0.25">
      <c r="A11" s="289">
        <v>1</v>
      </c>
      <c r="B11" s="290" t="s">
        <v>33</v>
      </c>
      <c r="C11" s="291">
        <v>8.16</v>
      </c>
      <c r="D11" s="289">
        <v>100</v>
      </c>
      <c r="E11" s="289">
        <v>10</v>
      </c>
      <c r="F11" s="289">
        <v>9</v>
      </c>
      <c r="G11" s="289">
        <v>9</v>
      </c>
      <c r="H11" s="292">
        <v>71</v>
      </c>
      <c r="I11" s="289">
        <v>200</v>
      </c>
      <c r="J11" s="289">
        <v>633</v>
      </c>
      <c r="K11" s="289">
        <v>6</v>
      </c>
      <c r="L11" s="293">
        <v>12.8</v>
      </c>
      <c r="M11" s="289">
        <v>5</v>
      </c>
      <c r="N11" s="293">
        <v>54.6</v>
      </c>
      <c r="O11" s="292">
        <v>9</v>
      </c>
      <c r="P11" s="293">
        <v>60.8</v>
      </c>
      <c r="Q11" s="289">
        <v>5</v>
      </c>
      <c r="R11" s="294">
        <f>SUM(E11+F11+K11+M11+O11+Q11)</f>
        <v>44</v>
      </c>
    </row>
    <row r="12" spans="1:18" x14ac:dyDescent="0.25">
      <c r="A12" s="4">
        <v>3</v>
      </c>
      <c r="B12" s="3" t="s">
        <v>364</v>
      </c>
      <c r="C12" s="21">
        <v>9.18</v>
      </c>
      <c r="D12" s="2">
        <f>(C12*D11)/C$11</f>
        <v>112.5</v>
      </c>
      <c r="E12" s="4">
        <v>12</v>
      </c>
      <c r="F12" s="4">
        <v>9</v>
      </c>
      <c r="G12" s="4">
        <v>9</v>
      </c>
      <c r="H12" s="2">
        <v>64</v>
      </c>
      <c r="I12" s="4">
        <v>196</v>
      </c>
      <c r="J12" s="4">
        <v>650</v>
      </c>
      <c r="K12" s="4">
        <v>6</v>
      </c>
      <c r="L12" s="1">
        <v>11.8</v>
      </c>
      <c r="M12" s="4">
        <v>4</v>
      </c>
      <c r="N12" s="1">
        <v>54.6</v>
      </c>
      <c r="O12" s="2">
        <v>9</v>
      </c>
      <c r="P12" s="1">
        <v>60.9</v>
      </c>
      <c r="Q12" s="4">
        <v>5</v>
      </c>
      <c r="R12" s="25">
        <f>SUM(E12+F12+K12+M12+O12+Q12)</f>
        <v>45</v>
      </c>
    </row>
    <row r="13" spans="1:18" x14ac:dyDescent="0.25">
      <c r="A13" s="4">
        <v>4</v>
      </c>
      <c r="B13" s="3" t="s">
        <v>35</v>
      </c>
      <c r="C13" s="21">
        <v>8.74</v>
      </c>
      <c r="D13" s="2">
        <f>(C13*D11)/C$11</f>
        <v>107.1078431372549</v>
      </c>
      <c r="E13" s="4">
        <v>12</v>
      </c>
      <c r="F13" s="4">
        <v>9</v>
      </c>
      <c r="G13" s="4">
        <v>9</v>
      </c>
      <c r="H13" s="2">
        <v>62</v>
      </c>
      <c r="I13" s="4">
        <v>198</v>
      </c>
      <c r="J13" s="4">
        <v>626</v>
      </c>
      <c r="K13" s="4">
        <v>6</v>
      </c>
      <c r="L13" s="1">
        <v>11.5</v>
      </c>
      <c r="M13" s="4">
        <v>4</v>
      </c>
      <c r="N13" s="1">
        <v>48.4</v>
      </c>
      <c r="O13" s="2">
        <v>8</v>
      </c>
      <c r="P13" s="1">
        <v>61</v>
      </c>
      <c r="Q13" s="4">
        <v>5</v>
      </c>
      <c r="R13" s="25">
        <f>SUM(E13+F13+K13+M13+O13+Q13)</f>
        <v>44</v>
      </c>
    </row>
    <row r="15" spans="1:18" x14ac:dyDescent="0.25">
      <c r="A15" s="113" t="s">
        <v>703</v>
      </c>
    </row>
    <row r="16" spans="1:18" x14ac:dyDescent="0.25">
      <c r="A16" s="289">
        <v>1</v>
      </c>
      <c r="B16" s="290" t="s">
        <v>33</v>
      </c>
      <c r="C16" s="291">
        <v>10.51</v>
      </c>
      <c r="D16" s="289">
        <v>100</v>
      </c>
      <c r="E16" s="289">
        <v>10</v>
      </c>
      <c r="F16" s="289">
        <v>8</v>
      </c>
      <c r="G16" s="289">
        <v>9</v>
      </c>
      <c r="H16" s="292">
        <v>84</v>
      </c>
      <c r="I16" s="289">
        <v>215</v>
      </c>
      <c r="J16" s="289">
        <v>666</v>
      </c>
      <c r="K16" s="289">
        <v>7</v>
      </c>
      <c r="L16" s="293">
        <v>12.3</v>
      </c>
      <c r="M16" s="289">
        <v>5</v>
      </c>
      <c r="N16" s="293">
        <v>46.9</v>
      </c>
      <c r="O16" s="292">
        <v>7</v>
      </c>
      <c r="P16" s="293">
        <v>60.8</v>
      </c>
      <c r="Q16" s="289">
        <v>5</v>
      </c>
      <c r="R16" s="294">
        <f>SUM(E16+F16+K16+M16+O16+Q16)</f>
        <v>42</v>
      </c>
    </row>
    <row r="17" spans="1:18" x14ac:dyDescent="0.25">
      <c r="A17" s="4">
        <v>2</v>
      </c>
      <c r="B17" s="3" t="s">
        <v>364</v>
      </c>
      <c r="C17" s="21">
        <v>11.66</v>
      </c>
      <c r="D17" s="2">
        <f>(C17*D16)/C$11</f>
        <v>142.89215686274508</v>
      </c>
      <c r="E17" s="4">
        <v>18</v>
      </c>
      <c r="F17" s="4">
        <v>8</v>
      </c>
      <c r="G17" s="4">
        <v>9</v>
      </c>
      <c r="H17" s="2">
        <v>85</v>
      </c>
      <c r="I17" s="4">
        <v>215</v>
      </c>
      <c r="J17" s="4">
        <v>705</v>
      </c>
      <c r="K17" s="4">
        <v>9</v>
      </c>
      <c r="L17" s="1">
        <v>11.8</v>
      </c>
      <c r="M17" s="4">
        <v>4</v>
      </c>
      <c r="N17" s="1">
        <v>55.8</v>
      </c>
      <c r="O17" s="2">
        <v>9</v>
      </c>
      <c r="P17" s="1">
        <v>61.6</v>
      </c>
      <c r="Q17" s="4">
        <v>5</v>
      </c>
      <c r="R17" s="25">
        <f>SUM(E17+F17+K17+M17+O17+Q17)</f>
        <v>53</v>
      </c>
    </row>
    <row r="18" spans="1:18" x14ac:dyDescent="0.25">
      <c r="A18" s="4">
        <v>3</v>
      </c>
      <c r="B18" s="3" t="s">
        <v>35</v>
      </c>
      <c r="C18" s="21">
        <v>11.78</v>
      </c>
      <c r="D18" s="2">
        <f>(C18*D16)/C$11</f>
        <v>144.36274509803923</v>
      </c>
      <c r="E18" s="4">
        <v>18</v>
      </c>
      <c r="F18" s="4">
        <v>8</v>
      </c>
      <c r="G18" s="4">
        <v>9</v>
      </c>
      <c r="H18" s="2">
        <v>86</v>
      </c>
      <c r="I18" s="4">
        <v>215</v>
      </c>
      <c r="J18" s="4">
        <v>675</v>
      </c>
      <c r="K18" s="4">
        <v>7</v>
      </c>
      <c r="L18" s="1">
        <v>11.8</v>
      </c>
      <c r="M18" s="4">
        <v>4</v>
      </c>
      <c r="N18" s="1">
        <v>48.3</v>
      </c>
      <c r="O18" s="2">
        <v>8</v>
      </c>
      <c r="P18" s="1">
        <v>61.1</v>
      </c>
      <c r="Q18" s="4">
        <v>5</v>
      </c>
      <c r="R18" s="25">
        <f>SUM(E18+F18+K18+M18+O18+Q18)</f>
        <v>50</v>
      </c>
    </row>
    <row r="20" spans="1:18" x14ac:dyDescent="0.25">
      <c r="A20" s="113" t="s">
        <v>706</v>
      </c>
    </row>
    <row r="21" spans="1:18" x14ac:dyDescent="0.25">
      <c r="A21" s="289">
        <v>1</v>
      </c>
      <c r="B21" s="290" t="s">
        <v>33</v>
      </c>
      <c r="C21" s="291">
        <f>(C11+C16)/2</f>
        <v>9.3350000000000009</v>
      </c>
      <c r="D21" s="289">
        <v>100</v>
      </c>
      <c r="E21" s="289">
        <v>10</v>
      </c>
      <c r="F21" s="289">
        <f t="shared" ref="F21:J22" si="0">(F11+F16)/2</f>
        <v>8.5</v>
      </c>
      <c r="G21" s="289">
        <f t="shared" si="0"/>
        <v>9</v>
      </c>
      <c r="H21" s="292">
        <f t="shared" si="0"/>
        <v>77.5</v>
      </c>
      <c r="I21" s="292">
        <f t="shared" si="0"/>
        <v>207.5</v>
      </c>
      <c r="J21" s="292">
        <f t="shared" si="0"/>
        <v>649.5</v>
      </c>
      <c r="K21" s="289">
        <v>6</v>
      </c>
      <c r="L21" s="293">
        <f>(L11+L16)/2</f>
        <v>12.55</v>
      </c>
      <c r="M21" s="289">
        <v>5</v>
      </c>
      <c r="N21" s="293">
        <f>(N11+N16)/2</f>
        <v>50.75</v>
      </c>
      <c r="O21" s="292">
        <v>9</v>
      </c>
      <c r="P21" s="293">
        <f>(P11+P16)/2</f>
        <v>60.8</v>
      </c>
      <c r="Q21" s="289">
        <v>5</v>
      </c>
      <c r="R21" s="294">
        <f>SUM(E21+F21+K21+M21+O21+Q21)</f>
        <v>43.5</v>
      </c>
    </row>
    <row r="22" spans="1:18" x14ac:dyDescent="0.25">
      <c r="A22" s="4">
        <v>2</v>
      </c>
      <c r="B22" s="3" t="s">
        <v>364</v>
      </c>
      <c r="C22" s="21">
        <f>(C12+C17)/2</f>
        <v>10.42</v>
      </c>
      <c r="D22" s="2">
        <f>(C22*D21)/C$11</f>
        <v>127.69607843137254</v>
      </c>
      <c r="E22" s="4">
        <v>16</v>
      </c>
      <c r="F22" s="4">
        <f t="shared" si="0"/>
        <v>8.5</v>
      </c>
      <c r="G22" s="4">
        <f t="shared" si="0"/>
        <v>9</v>
      </c>
      <c r="H22" s="2">
        <f t="shared" si="0"/>
        <v>74.5</v>
      </c>
      <c r="I22" s="2">
        <f t="shared" si="0"/>
        <v>205.5</v>
      </c>
      <c r="J22" s="2">
        <f t="shared" si="0"/>
        <v>677.5</v>
      </c>
      <c r="K22" s="4">
        <v>7</v>
      </c>
      <c r="L22" s="1">
        <f>(L12+L17)/2</f>
        <v>11.8</v>
      </c>
      <c r="M22" s="4">
        <v>4</v>
      </c>
      <c r="N22" s="1">
        <f>(N12+N17)/2</f>
        <v>55.2</v>
      </c>
      <c r="O22" s="2">
        <v>9</v>
      </c>
      <c r="P22" s="1">
        <f>(P12+P17)/2</f>
        <v>61.25</v>
      </c>
      <c r="Q22" s="4">
        <v>5</v>
      </c>
      <c r="R22" s="25">
        <f>SUM(E22+F22+K22+M22+O22+Q22)</f>
        <v>49.5</v>
      </c>
    </row>
    <row r="23" spans="1:18" x14ac:dyDescent="0.25">
      <c r="A23" s="4">
        <v>3</v>
      </c>
      <c r="B23" s="3" t="s">
        <v>35</v>
      </c>
      <c r="C23" s="21">
        <f>(C12+C18)/2</f>
        <v>10.48</v>
      </c>
      <c r="D23" s="2">
        <f>(C23*D21)/C$11</f>
        <v>128.43137254901961</v>
      </c>
      <c r="E23" s="4">
        <v>16</v>
      </c>
      <c r="F23" s="4">
        <f>(F12+F18)/2</f>
        <v>8.5</v>
      </c>
      <c r="G23" s="2">
        <f>(G12+G18)/2</f>
        <v>9</v>
      </c>
      <c r="H23" s="2">
        <f>(H12+H18)/2</f>
        <v>75</v>
      </c>
      <c r="I23" s="2">
        <f>(I12+I18)/2</f>
        <v>205.5</v>
      </c>
      <c r="J23" s="2">
        <f>(J12+J18)/2</f>
        <v>662.5</v>
      </c>
      <c r="K23" s="4">
        <v>7</v>
      </c>
      <c r="L23" s="1">
        <f>(L12+L18)/2</f>
        <v>11.8</v>
      </c>
      <c r="M23" s="4">
        <v>4</v>
      </c>
      <c r="N23" s="1">
        <f>(N12+N18)/2</f>
        <v>51.45</v>
      </c>
      <c r="O23" s="2">
        <v>9</v>
      </c>
      <c r="P23" s="1">
        <f>(P12+P18)/2</f>
        <v>61</v>
      </c>
      <c r="Q23" s="4">
        <v>5</v>
      </c>
      <c r="R23" s="25">
        <f>SUM(E23+F23+K23+M23+O23+Q23)</f>
        <v>49.5</v>
      </c>
    </row>
    <row r="25" spans="1:18" x14ac:dyDescent="0.25">
      <c r="B25" s="371" t="s">
        <v>147</v>
      </c>
      <c r="C25" s="371"/>
      <c r="D25" s="371"/>
      <c r="E25" s="371"/>
      <c r="F25" s="371"/>
      <c r="G25" s="388"/>
      <c r="H25" s="388"/>
    </row>
    <row r="26" spans="1:18" x14ac:dyDescent="0.25">
      <c r="B26" s="125" t="s">
        <v>301</v>
      </c>
      <c r="C26" s="389" t="s">
        <v>184</v>
      </c>
      <c r="D26" s="389"/>
      <c r="E26" s="389" t="s">
        <v>197</v>
      </c>
      <c r="F26" s="389"/>
      <c r="G26" s="385"/>
      <c r="H26" s="385"/>
    </row>
    <row r="27" spans="1:18" x14ac:dyDescent="0.25">
      <c r="B27" s="126" t="s">
        <v>149</v>
      </c>
      <c r="C27" s="363"/>
      <c r="D27" s="363"/>
      <c r="E27" s="363"/>
      <c r="F27" s="363"/>
      <c r="G27" s="162"/>
      <c r="H27" s="162"/>
    </row>
    <row r="28" spans="1:18" s="89" customFormat="1" x14ac:dyDescent="0.25">
      <c r="B28" s="126" t="s">
        <v>214</v>
      </c>
      <c r="C28" s="382" t="s">
        <v>225</v>
      </c>
      <c r="D28" s="382"/>
      <c r="E28" s="383" t="s">
        <v>702</v>
      </c>
      <c r="F28" s="383"/>
      <c r="G28" s="158"/>
      <c r="H28" s="158"/>
    </row>
    <row r="29" spans="1:18" s="89" customFormat="1" x14ac:dyDescent="0.25">
      <c r="B29" s="126" t="s">
        <v>162</v>
      </c>
      <c r="C29" s="367" t="s">
        <v>408</v>
      </c>
      <c r="D29" s="361"/>
      <c r="E29" s="360" t="s">
        <v>408</v>
      </c>
      <c r="F29" s="366"/>
      <c r="G29" s="158"/>
      <c r="H29" s="158"/>
    </row>
    <row r="30" spans="1:18" x14ac:dyDescent="0.25">
      <c r="B30" s="126" t="s">
        <v>150</v>
      </c>
      <c r="C30" s="367">
        <v>2.1</v>
      </c>
      <c r="D30" s="368"/>
      <c r="E30" s="365">
        <v>1.9</v>
      </c>
      <c r="F30" s="366"/>
      <c r="G30" s="384"/>
      <c r="H30" s="385"/>
    </row>
    <row r="31" spans="1:18" x14ac:dyDescent="0.25">
      <c r="B31" s="126" t="s">
        <v>151</v>
      </c>
      <c r="C31" s="367">
        <v>6.9</v>
      </c>
      <c r="D31" s="368"/>
      <c r="E31" s="365" t="s">
        <v>602</v>
      </c>
      <c r="F31" s="366"/>
      <c r="G31" s="384"/>
      <c r="H31" s="385"/>
    </row>
    <row r="32" spans="1:18" x14ac:dyDescent="0.25">
      <c r="B32" s="126" t="s">
        <v>152</v>
      </c>
      <c r="C32" s="367">
        <v>156</v>
      </c>
      <c r="D32" s="368"/>
      <c r="E32" s="365">
        <v>161</v>
      </c>
      <c r="F32" s="366"/>
      <c r="G32" s="384"/>
      <c r="H32" s="385"/>
    </row>
    <row r="33" spans="2:8" x14ac:dyDescent="0.25">
      <c r="B33" s="126" t="s">
        <v>153</v>
      </c>
      <c r="C33" s="367">
        <v>192</v>
      </c>
      <c r="D33" s="368"/>
      <c r="E33" s="365">
        <v>218</v>
      </c>
      <c r="F33" s="366"/>
      <c r="G33" s="384"/>
      <c r="H33" s="385"/>
    </row>
    <row r="34" spans="2:8" x14ac:dyDescent="0.25">
      <c r="B34" s="126" t="s">
        <v>192</v>
      </c>
      <c r="C34" s="386" t="s">
        <v>241</v>
      </c>
      <c r="D34" s="387"/>
      <c r="E34" s="360" t="s">
        <v>603</v>
      </c>
      <c r="F34" s="366"/>
      <c r="G34" s="385"/>
      <c r="H34" s="385"/>
    </row>
    <row r="35" spans="2:8" x14ac:dyDescent="0.25">
      <c r="B35" s="126" t="s">
        <v>154</v>
      </c>
      <c r="C35" s="357" t="s">
        <v>248</v>
      </c>
      <c r="D35" s="357"/>
      <c r="E35" s="362" t="s">
        <v>245</v>
      </c>
      <c r="F35" s="362"/>
      <c r="G35" s="384"/>
      <c r="H35" s="385"/>
    </row>
    <row r="36" spans="2:8" x14ac:dyDescent="0.25">
      <c r="B36" s="125" t="s">
        <v>194</v>
      </c>
      <c r="C36" s="361" t="s">
        <v>337</v>
      </c>
      <c r="D36" s="368"/>
      <c r="E36" s="381" t="s">
        <v>604</v>
      </c>
      <c r="F36" s="362"/>
      <c r="G36" s="384"/>
      <c r="H36" s="385"/>
    </row>
    <row r="37" spans="2:8" x14ac:dyDescent="0.25">
      <c r="B37" s="125" t="s">
        <v>195</v>
      </c>
      <c r="C37" s="361" t="s">
        <v>338</v>
      </c>
      <c r="D37" s="368"/>
      <c r="E37" s="362" t="s">
        <v>605</v>
      </c>
      <c r="F37" s="362"/>
      <c r="G37" s="384"/>
      <c r="H37" s="385"/>
    </row>
    <row r="38" spans="2:8" x14ac:dyDescent="0.25">
      <c r="B38" s="125" t="s">
        <v>155</v>
      </c>
      <c r="C38" s="361" t="s">
        <v>409</v>
      </c>
      <c r="D38" s="368"/>
      <c r="E38" s="362" t="s">
        <v>606</v>
      </c>
      <c r="F38" s="362"/>
      <c r="G38" s="384"/>
      <c r="H38" s="385"/>
    </row>
    <row r="39" spans="2:8" x14ac:dyDescent="0.25">
      <c r="B39" s="126" t="s">
        <v>156</v>
      </c>
      <c r="C39" s="372"/>
      <c r="D39" s="374"/>
      <c r="E39" s="379"/>
      <c r="F39" s="380"/>
      <c r="G39" s="161"/>
      <c r="H39" s="162"/>
    </row>
    <row r="40" spans="2:8" x14ac:dyDescent="0.25">
      <c r="B40" s="126" t="s">
        <v>157</v>
      </c>
      <c r="C40" s="127" t="s">
        <v>248</v>
      </c>
      <c r="D40" s="239" t="s">
        <v>410</v>
      </c>
      <c r="E40" s="251" t="s">
        <v>607</v>
      </c>
      <c r="F40" s="217" t="s">
        <v>213</v>
      </c>
      <c r="G40" s="135"/>
      <c r="H40" s="157"/>
    </row>
    <row r="41" spans="2:8" x14ac:dyDescent="0.25">
      <c r="B41" s="126" t="s">
        <v>189</v>
      </c>
      <c r="C41" s="126" t="s">
        <v>317</v>
      </c>
      <c r="D41" s="239" t="s">
        <v>411</v>
      </c>
      <c r="E41" s="251" t="s">
        <v>470</v>
      </c>
      <c r="F41" s="217" t="s">
        <v>608</v>
      </c>
      <c r="G41" s="135"/>
      <c r="H41" s="157"/>
    </row>
    <row r="42" spans="2:8" x14ac:dyDescent="0.25">
      <c r="B42" s="126"/>
      <c r="C42" s="126" t="s">
        <v>412</v>
      </c>
      <c r="D42" s="239" t="s">
        <v>417</v>
      </c>
      <c r="E42" s="251" t="s">
        <v>502</v>
      </c>
      <c r="F42" s="217" t="s">
        <v>614</v>
      </c>
      <c r="G42" s="135"/>
      <c r="H42" s="157"/>
    </row>
    <row r="43" spans="2:8" x14ac:dyDescent="0.25">
      <c r="B43" s="126"/>
      <c r="C43" s="126"/>
      <c r="D43" s="152"/>
      <c r="E43" s="241"/>
      <c r="F43" s="216"/>
      <c r="G43" s="159"/>
      <c r="H43" s="160"/>
    </row>
    <row r="44" spans="2:8" x14ac:dyDescent="0.25">
      <c r="B44" s="126" t="s">
        <v>158</v>
      </c>
      <c r="C44" s="127"/>
      <c r="D44" s="127"/>
      <c r="E44" s="242"/>
      <c r="F44" s="242"/>
      <c r="G44" s="139"/>
      <c r="H44" s="140"/>
    </row>
    <row r="45" spans="2:8" x14ac:dyDescent="0.25">
      <c r="B45" s="126" t="s">
        <v>159</v>
      </c>
      <c r="C45" s="126" t="s">
        <v>413</v>
      </c>
      <c r="D45" s="126" t="s">
        <v>198</v>
      </c>
      <c r="E45" s="251" t="s">
        <v>610</v>
      </c>
      <c r="F45" s="251" t="s">
        <v>609</v>
      </c>
      <c r="G45" s="135"/>
      <c r="H45" s="137"/>
    </row>
    <row r="46" spans="2:8" x14ac:dyDescent="0.25">
      <c r="B46" s="129"/>
      <c r="C46" s="126"/>
      <c r="D46" s="126" t="s">
        <v>224</v>
      </c>
      <c r="E46" s="251" t="s">
        <v>610</v>
      </c>
      <c r="F46" s="251" t="s">
        <v>242</v>
      </c>
      <c r="G46" s="135"/>
      <c r="H46" s="137"/>
    </row>
    <row r="47" spans="2:8" s="89" customFormat="1" x14ac:dyDescent="0.25">
      <c r="B47" s="129"/>
      <c r="C47" s="126"/>
      <c r="D47" s="126"/>
      <c r="E47" s="251" t="s">
        <v>458</v>
      </c>
      <c r="F47" s="251" t="s">
        <v>582</v>
      </c>
      <c r="G47" s="135"/>
      <c r="H47" s="137"/>
    </row>
    <row r="48" spans="2:8" s="89" customFormat="1" x14ac:dyDescent="0.25">
      <c r="B48" s="129"/>
      <c r="C48" s="126"/>
      <c r="D48" s="126"/>
      <c r="E48" s="251" t="s">
        <v>458</v>
      </c>
      <c r="F48" s="251" t="s">
        <v>581</v>
      </c>
      <c r="G48" s="135"/>
      <c r="H48" s="137"/>
    </row>
    <row r="49" spans="2:8" s="89" customFormat="1" x14ac:dyDescent="0.25">
      <c r="B49" s="129"/>
      <c r="C49" s="126"/>
      <c r="D49" s="126"/>
      <c r="E49" s="241"/>
      <c r="F49" s="241"/>
      <c r="G49" s="135"/>
      <c r="H49" s="137"/>
    </row>
    <row r="50" spans="2:8" x14ac:dyDescent="0.25">
      <c r="B50" s="126" t="s">
        <v>199</v>
      </c>
      <c r="C50" s="126" t="s">
        <v>414</v>
      </c>
      <c r="D50" s="126" t="s">
        <v>415</v>
      </c>
      <c r="E50" s="251" t="s">
        <v>458</v>
      </c>
      <c r="F50" s="251" t="s">
        <v>612</v>
      </c>
      <c r="G50" s="135"/>
      <c r="H50" s="137"/>
    </row>
    <row r="51" spans="2:8" x14ac:dyDescent="0.25">
      <c r="B51" s="129"/>
      <c r="C51" s="126"/>
      <c r="D51" s="126"/>
      <c r="E51" s="241"/>
      <c r="F51" s="241"/>
      <c r="G51" s="135"/>
      <c r="H51" s="137"/>
    </row>
    <row r="52" spans="2:8" x14ac:dyDescent="0.25">
      <c r="B52" s="126" t="s">
        <v>166</v>
      </c>
      <c r="C52" s="126" t="s">
        <v>414</v>
      </c>
      <c r="D52" s="126" t="s">
        <v>416</v>
      </c>
      <c r="E52" s="251" t="s">
        <v>502</v>
      </c>
      <c r="F52" s="251" t="s">
        <v>611</v>
      </c>
      <c r="G52" s="135"/>
      <c r="H52" s="137"/>
    </row>
    <row r="53" spans="2:8" x14ac:dyDescent="0.25">
      <c r="B53" s="126"/>
      <c r="C53" s="126"/>
      <c r="D53" s="126"/>
      <c r="E53" s="241"/>
      <c r="F53" s="241"/>
      <c r="G53" s="135"/>
      <c r="H53" s="137"/>
    </row>
    <row r="54" spans="2:8" x14ac:dyDescent="0.25">
      <c r="B54" s="126" t="s">
        <v>196</v>
      </c>
      <c r="C54" s="115"/>
      <c r="D54" s="115"/>
      <c r="E54" s="115" t="s">
        <v>424</v>
      </c>
      <c r="F54" s="115" t="s">
        <v>613</v>
      </c>
    </row>
  </sheetData>
  <mergeCells count="47">
    <mergeCell ref="R7:R8"/>
    <mergeCell ref="A7:A8"/>
    <mergeCell ref="B7:B8"/>
    <mergeCell ref="C7:E7"/>
    <mergeCell ref="J7:K7"/>
    <mergeCell ref="L7:M7"/>
    <mergeCell ref="N7:O7"/>
    <mergeCell ref="B25:H25"/>
    <mergeCell ref="C26:D26"/>
    <mergeCell ref="E26:F26"/>
    <mergeCell ref="G26:H26"/>
    <mergeCell ref="P7:Q7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G36:H36"/>
    <mergeCell ref="E37:F37"/>
    <mergeCell ref="G37:H37"/>
    <mergeCell ref="E38:F38"/>
    <mergeCell ref="G38:H38"/>
    <mergeCell ref="C28:D28"/>
    <mergeCell ref="E28:F28"/>
    <mergeCell ref="C29:D29"/>
    <mergeCell ref="E29:F29"/>
    <mergeCell ref="C27:D27"/>
    <mergeCell ref="E27:F27"/>
    <mergeCell ref="C36:D36"/>
    <mergeCell ref="C37:D37"/>
    <mergeCell ref="C38:D38"/>
    <mergeCell ref="C39:D39"/>
    <mergeCell ref="E39:F39"/>
    <mergeCell ref="E36:F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70"/>
  <sheetViews>
    <sheetView workbookViewId="0">
      <selection activeCell="Q27" sqref="Q27"/>
    </sheetView>
  </sheetViews>
  <sheetFormatPr defaultRowHeight="15" x14ac:dyDescent="0.25"/>
  <cols>
    <col min="1" max="1" width="4.28515625" customWidth="1"/>
    <col min="2" max="2" width="30.140625" customWidth="1"/>
    <col min="3" max="3" width="13.140625" customWidth="1"/>
    <col min="4" max="4" width="23.42578125" customWidth="1"/>
    <col min="5" max="5" width="13.28515625" customWidth="1"/>
    <col min="6" max="6" width="27.28515625" customWidth="1"/>
    <col min="7" max="7" width="11.5703125" customWidth="1"/>
    <col min="8" max="8" width="24.42578125" customWidth="1"/>
    <col min="17" max="18" width="8.85546875" style="89"/>
  </cols>
  <sheetData>
    <row r="2" spans="1:21" x14ac:dyDescent="0.25">
      <c r="B2" s="27" t="s">
        <v>358</v>
      </c>
    </row>
    <row r="3" spans="1:21" x14ac:dyDescent="0.25">
      <c r="B3" s="26" t="s">
        <v>361</v>
      </c>
    </row>
    <row r="5" spans="1:21" ht="15.75" x14ac:dyDescent="0.25">
      <c r="A5" s="34" t="s">
        <v>52</v>
      </c>
    </row>
    <row r="7" spans="1:21" ht="51" x14ac:dyDescent="0.25">
      <c r="A7" s="376" t="s">
        <v>1</v>
      </c>
      <c r="B7" s="376" t="s">
        <v>36</v>
      </c>
      <c r="C7" s="376" t="s">
        <v>37</v>
      </c>
      <c r="D7" s="376"/>
      <c r="E7" s="376"/>
      <c r="F7" s="36" t="s">
        <v>38</v>
      </c>
      <c r="G7" s="36" t="s">
        <v>39</v>
      </c>
      <c r="H7" s="36" t="s">
        <v>40</v>
      </c>
      <c r="I7" s="36" t="s">
        <v>41</v>
      </c>
      <c r="J7" s="376" t="s">
        <v>42</v>
      </c>
      <c r="K7" s="376"/>
      <c r="L7" s="376" t="s">
        <v>43</v>
      </c>
      <c r="M7" s="376"/>
      <c r="N7" s="376" t="s">
        <v>44</v>
      </c>
      <c r="O7" s="376"/>
      <c r="P7" s="48" t="s">
        <v>45</v>
      </c>
      <c r="Q7" s="166" t="s">
        <v>255</v>
      </c>
      <c r="R7" s="166" t="s">
        <v>155</v>
      </c>
      <c r="S7" s="376" t="s">
        <v>46</v>
      </c>
      <c r="T7" s="376"/>
      <c r="U7" s="375" t="s">
        <v>47</v>
      </c>
    </row>
    <row r="8" spans="1:21" ht="25.5" x14ac:dyDescent="0.25">
      <c r="A8" s="376"/>
      <c r="B8" s="376"/>
      <c r="C8" s="37" t="s">
        <v>14</v>
      </c>
      <c r="D8" s="37" t="s">
        <v>48</v>
      </c>
      <c r="E8" s="37" t="s">
        <v>32</v>
      </c>
      <c r="F8" s="37" t="s">
        <v>49</v>
      </c>
      <c r="G8" s="37" t="s">
        <v>32</v>
      </c>
      <c r="H8" s="37" t="s">
        <v>18</v>
      </c>
      <c r="I8" s="37" t="s">
        <v>50</v>
      </c>
      <c r="J8" s="37" t="s">
        <v>20</v>
      </c>
      <c r="K8" s="37" t="s">
        <v>32</v>
      </c>
      <c r="L8" s="37" t="s">
        <v>21</v>
      </c>
      <c r="M8" s="38" t="s">
        <v>32</v>
      </c>
      <c r="N8" s="38" t="s">
        <v>22</v>
      </c>
      <c r="O8" s="38" t="s">
        <v>32</v>
      </c>
      <c r="P8" s="37" t="s">
        <v>51</v>
      </c>
      <c r="Q8" s="166" t="s">
        <v>714</v>
      </c>
      <c r="R8" s="166" t="s">
        <v>715</v>
      </c>
      <c r="S8" s="37" t="s">
        <v>21</v>
      </c>
      <c r="T8" s="37" t="s">
        <v>32</v>
      </c>
      <c r="U8" s="375"/>
    </row>
    <row r="9" spans="1:2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9"/>
      <c r="N9" s="39"/>
      <c r="O9" s="39"/>
      <c r="P9" s="35"/>
      <c r="Q9" s="103"/>
      <c r="R9" s="103"/>
      <c r="S9" s="35"/>
      <c r="T9" s="35"/>
      <c r="U9" s="40"/>
    </row>
    <row r="10" spans="1:21" x14ac:dyDescent="0.25">
      <c r="A10" s="113" t="s">
        <v>703</v>
      </c>
    </row>
    <row r="11" spans="1:21" x14ac:dyDescent="0.25">
      <c r="A11" s="118">
        <v>1</v>
      </c>
      <c r="B11" s="296" t="s">
        <v>53</v>
      </c>
      <c r="C11" s="297">
        <v>14.25</v>
      </c>
      <c r="D11" s="297">
        <v>100</v>
      </c>
      <c r="E11" s="297">
        <v>10</v>
      </c>
      <c r="F11" s="297">
        <v>9</v>
      </c>
      <c r="G11" s="297">
        <v>8</v>
      </c>
      <c r="H11" s="297">
        <v>131</v>
      </c>
      <c r="I11" s="297">
        <v>236</v>
      </c>
      <c r="J11" s="297">
        <v>766</v>
      </c>
      <c r="K11" s="297">
        <v>9</v>
      </c>
      <c r="L11" s="297">
        <v>8.6</v>
      </c>
      <c r="M11" s="297">
        <v>2</v>
      </c>
      <c r="N11" s="297">
        <v>42.4</v>
      </c>
      <c r="O11" s="297">
        <v>7</v>
      </c>
      <c r="P11" s="297">
        <v>164</v>
      </c>
      <c r="Q11" s="297" t="s">
        <v>359</v>
      </c>
      <c r="R11" s="297" t="s">
        <v>359</v>
      </c>
      <c r="S11" s="297">
        <v>62.7</v>
      </c>
      <c r="T11" s="297">
        <v>4</v>
      </c>
      <c r="U11" s="298">
        <f>SUM(E11+F11+K11+M11+O11+T11)</f>
        <v>41</v>
      </c>
    </row>
    <row r="12" spans="1:21" x14ac:dyDescent="0.25">
      <c r="A12" s="42">
        <v>2</v>
      </c>
      <c r="B12" s="41" t="s">
        <v>54</v>
      </c>
      <c r="C12" s="43">
        <v>13.44</v>
      </c>
      <c r="D12" s="44">
        <f>(C12*D$11)/C$11</f>
        <v>94.315789473684205</v>
      </c>
      <c r="E12" s="43">
        <v>8</v>
      </c>
      <c r="F12" s="43">
        <v>9</v>
      </c>
      <c r="G12" s="43">
        <v>8</v>
      </c>
      <c r="H12" s="43">
        <v>127</v>
      </c>
      <c r="I12" s="43">
        <v>236</v>
      </c>
      <c r="J12" s="43">
        <v>765</v>
      </c>
      <c r="K12" s="43">
        <v>9</v>
      </c>
      <c r="L12" s="43">
        <v>8.3000000000000007</v>
      </c>
      <c r="M12" s="43">
        <v>2</v>
      </c>
      <c r="N12" s="43">
        <v>45.1</v>
      </c>
      <c r="O12" s="43">
        <v>8</v>
      </c>
      <c r="P12" s="230">
        <v>278</v>
      </c>
      <c r="Q12" s="167" t="s">
        <v>359</v>
      </c>
      <c r="R12" s="167" t="s">
        <v>359</v>
      </c>
      <c r="S12" s="43">
        <v>64.2</v>
      </c>
      <c r="T12" s="43">
        <v>4</v>
      </c>
      <c r="U12" s="45">
        <f>SUM(E12+F12+K12+M12+O12+T12)</f>
        <v>40</v>
      </c>
    </row>
    <row r="13" spans="1:21" x14ac:dyDescent="0.25">
      <c r="A13" s="42">
        <v>3</v>
      </c>
      <c r="B13" s="41" t="s">
        <v>55</v>
      </c>
      <c r="C13" s="43">
        <v>14.23</v>
      </c>
      <c r="D13" s="44">
        <f>(C13*D$11)/C$11</f>
        <v>99.859649122807014</v>
      </c>
      <c r="E13" s="43">
        <v>10</v>
      </c>
      <c r="F13" s="43">
        <v>9</v>
      </c>
      <c r="G13" s="43">
        <v>9</v>
      </c>
      <c r="H13" s="43">
        <v>121</v>
      </c>
      <c r="I13" s="225">
        <v>236</v>
      </c>
      <c r="J13" s="43">
        <v>765</v>
      </c>
      <c r="K13" s="43">
        <v>9</v>
      </c>
      <c r="L13" s="43">
        <v>8.9</v>
      </c>
      <c r="M13" s="43">
        <v>2</v>
      </c>
      <c r="N13" s="43">
        <v>40.4</v>
      </c>
      <c r="O13" s="43">
        <v>6</v>
      </c>
      <c r="P13" s="230">
        <v>245</v>
      </c>
      <c r="Q13" s="167" t="s">
        <v>359</v>
      </c>
      <c r="R13" s="167" t="s">
        <v>359</v>
      </c>
      <c r="S13" s="43">
        <v>63.7</v>
      </c>
      <c r="T13" s="43">
        <v>5</v>
      </c>
      <c r="U13" s="45">
        <f>SUM(E13+F13+K13+M13+O13+T13)</f>
        <v>41</v>
      </c>
    </row>
    <row r="14" spans="1:21" x14ac:dyDescent="0.25">
      <c r="A14" s="42">
        <v>4</v>
      </c>
      <c r="B14" s="41" t="s">
        <v>56</v>
      </c>
      <c r="C14" s="43">
        <v>14.11</v>
      </c>
      <c r="D14" s="44">
        <f>(C14*D$11)/C$11</f>
        <v>99.017543859649123</v>
      </c>
      <c r="E14" s="43">
        <v>10</v>
      </c>
      <c r="F14" s="43">
        <v>9</v>
      </c>
      <c r="G14" s="43">
        <v>9</v>
      </c>
      <c r="H14" s="43">
        <v>123</v>
      </c>
      <c r="I14" s="225">
        <v>236</v>
      </c>
      <c r="J14" s="43">
        <v>772</v>
      </c>
      <c r="K14" s="43">
        <v>9</v>
      </c>
      <c r="L14" s="43">
        <v>9.1</v>
      </c>
      <c r="M14" s="43">
        <v>3</v>
      </c>
      <c r="N14" s="43">
        <v>40.6</v>
      </c>
      <c r="O14" s="43">
        <v>6</v>
      </c>
      <c r="P14" s="230">
        <v>255</v>
      </c>
      <c r="Q14" s="167" t="s">
        <v>359</v>
      </c>
      <c r="R14" s="167" t="s">
        <v>359</v>
      </c>
      <c r="S14" s="43">
        <v>63.2</v>
      </c>
      <c r="T14" s="43">
        <v>5</v>
      </c>
      <c r="U14" s="45">
        <f>SUM(E14+F14+K14+M14+O14+T14)</f>
        <v>42</v>
      </c>
    </row>
    <row r="16" spans="1:21" x14ac:dyDescent="0.25">
      <c r="A16" s="113" t="s">
        <v>704</v>
      </c>
    </row>
    <row r="17" spans="1:21" x14ac:dyDescent="0.25">
      <c r="A17" s="118">
        <v>1</v>
      </c>
      <c r="B17" s="296" t="s">
        <v>53</v>
      </c>
      <c r="C17" s="299">
        <v>11.11</v>
      </c>
      <c r="D17" s="297">
        <v>100</v>
      </c>
      <c r="E17" s="297">
        <v>10</v>
      </c>
      <c r="F17" s="297">
        <v>9</v>
      </c>
      <c r="G17" s="297">
        <v>7</v>
      </c>
      <c r="H17" s="297">
        <v>123</v>
      </c>
      <c r="I17" s="297">
        <v>234</v>
      </c>
      <c r="J17" s="297">
        <v>773</v>
      </c>
      <c r="K17" s="297">
        <v>9</v>
      </c>
      <c r="L17" s="300">
        <v>9.4</v>
      </c>
      <c r="M17" s="297">
        <v>3</v>
      </c>
      <c r="N17" s="297">
        <v>42.8</v>
      </c>
      <c r="O17" s="297">
        <v>7</v>
      </c>
      <c r="P17" s="297">
        <v>222</v>
      </c>
      <c r="Q17" s="297" t="s">
        <v>360</v>
      </c>
      <c r="R17" s="297" t="s">
        <v>354</v>
      </c>
      <c r="S17" s="297">
        <v>61.1</v>
      </c>
      <c r="T17" s="297">
        <v>3</v>
      </c>
      <c r="U17" s="298">
        <f>SUM(E17+F17+K17+M17+O17+T17)</f>
        <v>41</v>
      </c>
    </row>
    <row r="18" spans="1:21" x14ac:dyDescent="0.25">
      <c r="A18" s="42">
        <v>2</v>
      </c>
      <c r="B18" s="41" t="s">
        <v>54</v>
      </c>
      <c r="C18" s="46">
        <v>11.77</v>
      </c>
      <c r="D18" s="44">
        <f>(C18*D$17)/C$17</f>
        <v>105.94059405940595</v>
      </c>
      <c r="E18" s="43">
        <v>12</v>
      </c>
      <c r="F18" s="43">
        <v>8</v>
      </c>
      <c r="G18" s="43">
        <v>8</v>
      </c>
      <c r="H18" s="43">
        <v>111</v>
      </c>
      <c r="I18" s="43">
        <v>234</v>
      </c>
      <c r="J18" s="43">
        <v>776</v>
      </c>
      <c r="K18" s="43">
        <v>9</v>
      </c>
      <c r="L18" s="227">
        <v>9</v>
      </c>
      <c r="M18" s="43">
        <v>3</v>
      </c>
      <c r="N18" s="43">
        <v>46.9</v>
      </c>
      <c r="O18" s="43">
        <v>9</v>
      </c>
      <c r="P18" s="43">
        <v>264</v>
      </c>
      <c r="Q18" s="167" t="s">
        <v>360</v>
      </c>
      <c r="R18" s="167" t="s">
        <v>354</v>
      </c>
      <c r="S18" s="43">
        <v>62.1</v>
      </c>
      <c r="T18" s="43">
        <v>4</v>
      </c>
      <c r="U18" s="45">
        <f>SUM(E18+F18+K18+M18+O18+T18)</f>
        <v>45</v>
      </c>
    </row>
    <row r="19" spans="1:21" x14ac:dyDescent="0.25">
      <c r="A19" s="42">
        <v>3</v>
      </c>
      <c r="B19" s="41" t="s">
        <v>55</v>
      </c>
      <c r="C19" s="46">
        <v>10.220000000000001</v>
      </c>
      <c r="D19" s="44">
        <f>(C19*D$17)/C$17</f>
        <v>91.989198919892004</v>
      </c>
      <c r="E19" s="43">
        <v>8</v>
      </c>
      <c r="F19" s="43">
        <v>8</v>
      </c>
      <c r="G19" s="43">
        <v>9</v>
      </c>
      <c r="H19" s="43">
        <v>111</v>
      </c>
      <c r="I19" s="43">
        <v>234</v>
      </c>
      <c r="J19" s="43">
        <v>769</v>
      </c>
      <c r="K19" s="43">
        <v>9</v>
      </c>
      <c r="L19" s="227">
        <v>10</v>
      </c>
      <c r="M19" s="43">
        <v>4</v>
      </c>
      <c r="N19" s="43">
        <v>40.5</v>
      </c>
      <c r="O19" s="43">
        <v>6</v>
      </c>
      <c r="P19" s="43">
        <v>267</v>
      </c>
      <c r="Q19" s="225" t="s">
        <v>360</v>
      </c>
      <c r="R19" s="225" t="s">
        <v>354</v>
      </c>
      <c r="S19" s="43">
        <v>61.3</v>
      </c>
      <c r="T19" s="43">
        <v>3</v>
      </c>
      <c r="U19" s="45">
        <f>SUM(E19+F19+K19+M19+O19+T19)</f>
        <v>38</v>
      </c>
    </row>
    <row r="20" spans="1:21" x14ac:dyDescent="0.25">
      <c r="A20" s="42">
        <v>4</v>
      </c>
      <c r="B20" s="41" t="s">
        <v>56</v>
      </c>
      <c r="C20" s="46">
        <v>10.48</v>
      </c>
      <c r="D20" s="44">
        <f>(C20*D$17)/C$17</f>
        <v>94.329432943294336</v>
      </c>
      <c r="E20" s="43">
        <v>8</v>
      </c>
      <c r="F20" s="43">
        <v>9</v>
      </c>
      <c r="G20" s="43">
        <v>8</v>
      </c>
      <c r="H20" s="43">
        <v>118</v>
      </c>
      <c r="I20" s="43">
        <v>234</v>
      </c>
      <c r="J20" s="43">
        <v>763</v>
      </c>
      <c r="K20" s="43">
        <v>9</v>
      </c>
      <c r="L20" s="227">
        <v>9.6999999999999993</v>
      </c>
      <c r="M20" s="43">
        <v>3</v>
      </c>
      <c r="N20" s="43">
        <v>41.5</v>
      </c>
      <c r="O20" s="43">
        <v>7</v>
      </c>
      <c r="P20" s="43">
        <v>238</v>
      </c>
      <c r="Q20" s="225" t="s">
        <v>360</v>
      </c>
      <c r="R20" s="225" t="s">
        <v>354</v>
      </c>
      <c r="S20" s="43">
        <v>60.8</v>
      </c>
      <c r="T20" s="43">
        <v>2</v>
      </c>
      <c r="U20" s="45">
        <f>SUM(E20+F20+K20+M20+O20+T20)</f>
        <v>38</v>
      </c>
    </row>
    <row r="22" spans="1:21" x14ac:dyDescent="0.25">
      <c r="A22" s="101" t="s">
        <v>94</v>
      </c>
    </row>
    <row r="23" spans="1:21" x14ac:dyDescent="0.25">
      <c r="A23" s="118">
        <v>1</v>
      </c>
      <c r="B23" s="296" t="s">
        <v>53</v>
      </c>
      <c r="C23" s="299">
        <v>8.35</v>
      </c>
      <c r="D23" s="297">
        <v>100</v>
      </c>
      <c r="E23" s="297">
        <v>10</v>
      </c>
      <c r="F23" s="297">
        <v>9</v>
      </c>
      <c r="G23" s="297">
        <v>6</v>
      </c>
      <c r="H23" s="297">
        <v>132</v>
      </c>
      <c r="I23" s="297">
        <v>230</v>
      </c>
      <c r="J23" s="297">
        <v>755</v>
      </c>
      <c r="K23" s="297">
        <v>9</v>
      </c>
      <c r="L23" s="297">
        <v>9.9</v>
      </c>
      <c r="M23" s="297">
        <v>3</v>
      </c>
      <c r="N23" s="300">
        <v>44.79</v>
      </c>
      <c r="O23" s="297">
        <v>8</v>
      </c>
      <c r="P23" s="297">
        <v>74</v>
      </c>
      <c r="Q23" s="314" t="s">
        <v>354</v>
      </c>
      <c r="R23" s="314" t="s">
        <v>356</v>
      </c>
      <c r="S23" s="300">
        <v>61.4</v>
      </c>
      <c r="T23" s="297">
        <v>3</v>
      </c>
      <c r="U23" s="298">
        <f>SUM(E23+F23+K23+M23+O23+T23)</f>
        <v>42</v>
      </c>
    </row>
    <row r="24" spans="1:21" x14ac:dyDescent="0.25">
      <c r="A24" s="42">
        <v>2</v>
      </c>
      <c r="B24" s="41" t="s">
        <v>54</v>
      </c>
      <c r="C24" s="46">
        <v>9.84</v>
      </c>
      <c r="D24" s="44">
        <f>(C24*D$23)/C$23</f>
        <v>117.84431137724552</v>
      </c>
      <c r="E24" s="43">
        <v>14</v>
      </c>
      <c r="F24" s="43">
        <v>9</v>
      </c>
      <c r="G24" s="43">
        <v>5</v>
      </c>
      <c r="H24" s="43">
        <v>124</v>
      </c>
      <c r="I24" s="43">
        <v>232</v>
      </c>
      <c r="J24" s="43">
        <v>762</v>
      </c>
      <c r="K24" s="43">
        <v>9</v>
      </c>
      <c r="L24" s="43">
        <v>9.9</v>
      </c>
      <c r="M24" s="43">
        <v>3</v>
      </c>
      <c r="N24" s="227">
        <v>46</v>
      </c>
      <c r="O24" s="43">
        <v>8</v>
      </c>
      <c r="P24" s="43">
        <v>97</v>
      </c>
      <c r="Q24" s="218" t="s">
        <v>263</v>
      </c>
      <c r="R24" s="218" t="s">
        <v>356</v>
      </c>
      <c r="S24" s="47">
        <v>61.9</v>
      </c>
      <c r="T24" s="43">
        <v>3</v>
      </c>
      <c r="U24" s="45">
        <f>SUM(E24+F24+K24+M24+O24+T24)</f>
        <v>46</v>
      </c>
    </row>
    <row r="25" spans="1:21" x14ac:dyDescent="0.25">
      <c r="A25" s="42">
        <v>3</v>
      </c>
      <c r="B25" s="41" t="s">
        <v>55</v>
      </c>
      <c r="C25" s="46">
        <v>9.4600000000000009</v>
      </c>
      <c r="D25" s="44">
        <f>(C25*D$23)/C$23</f>
        <v>113.29341317365271</v>
      </c>
      <c r="E25" s="43">
        <v>12</v>
      </c>
      <c r="F25" s="43">
        <v>9</v>
      </c>
      <c r="G25" s="43">
        <v>4</v>
      </c>
      <c r="H25" s="43">
        <v>126</v>
      </c>
      <c r="I25" s="43">
        <v>231</v>
      </c>
      <c r="J25" s="43">
        <v>763</v>
      </c>
      <c r="K25" s="43">
        <v>9</v>
      </c>
      <c r="L25" s="43">
        <v>10.3</v>
      </c>
      <c r="M25" s="43">
        <v>4</v>
      </c>
      <c r="N25" s="227">
        <v>41.5</v>
      </c>
      <c r="O25" s="43">
        <v>7</v>
      </c>
      <c r="P25" s="43">
        <v>65</v>
      </c>
      <c r="Q25" s="218" t="s">
        <v>265</v>
      </c>
      <c r="R25" s="218" t="s">
        <v>356</v>
      </c>
      <c r="S25" s="47">
        <v>62.2</v>
      </c>
      <c r="T25" s="43">
        <v>4</v>
      </c>
      <c r="U25" s="45">
        <f>SUM(E25+F25+K25+M25+O25+T25)</f>
        <v>45</v>
      </c>
    </row>
    <row r="26" spans="1:21" x14ac:dyDescent="0.25">
      <c r="A26" s="42">
        <v>4</v>
      </c>
      <c r="B26" s="41" t="s">
        <v>56</v>
      </c>
      <c r="C26" s="46">
        <v>9.5500000000000007</v>
      </c>
      <c r="D26" s="44">
        <f>(C26*D$23)/C$23</f>
        <v>114.37125748502996</v>
      </c>
      <c r="E26" s="43">
        <v>12</v>
      </c>
      <c r="F26" s="43">
        <v>9</v>
      </c>
      <c r="G26" s="43">
        <v>5</v>
      </c>
      <c r="H26" s="43">
        <v>127</v>
      </c>
      <c r="I26" s="43">
        <v>230</v>
      </c>
      <c r="J26" s="43">
        <v>750</v>
      </c>
      <c r="K26" s="43">
        <v>9</v>
      </c>
      <c r="L26" s="47">
        <v>11.1</v>
      </c>
      <c r="M26" s="43">
        <v>5</v>
      </c>
      <c r="N26" s="227">
        <v>41.48</v>
      </c>
      <c r="O26" s="43">
        <v>7</v>
      </c>
      <c r="P26" s="43">
        <v>71</v>
      </c>
      <c r="Q26" s="218" t="s">
        <v>354</v>
      </c>
      <c r="R26" s="218" t="s">
        <v>356</v>
      </c>
      <c r="S26" s="47">
        <v>60.7</v>
      </c>
      <c r="T26" s="43">
        <v>2</v>
      </c>
      <c r="U26" s="45">
        <f>SUM(E26+F26+K26+M26+O26+T26)</f>
        <v>44</v>
      </c>
    </row>
    <row r="28" spans="1:21" x14ac:dyDescent="0.25">
      <c r="A28" s="101" t="s">
        <v>706</v>
      </c>
    </row>
    <row r="29" spans="1:21" x14ac:dyDescent="0.25">
      <c r="A29" s="118">
        <v>1</v>
      </c>
      <c r="B29" s="296" t="s">
        <v>53</v>
      </c>
      <c r="C29" s="299">
        <f>SUM(C11+C17+C23)/3</f>
        <v>11.236666666666666</v>
      </c>
      <c r="D29" s="297">
        <v>100</v>
      </c>
      <c r="E29" s="297">
        <v>10</v>
      </c>
      <c r="F29" s="301">
        <f>SUM(F11+F17+F23)/3</f>
        <v>9</v>
      </c>
      <c r="G29" s="301">
        <f t="shared" ref="G29:S29" si="0">SUM(G11+G17+G23)/3</f>
        <v>7</v>
      </c>
      <c r="H29" s="301">
        <f t="shared" si="0"/>
        <v>128.66666666666666</v>
      </c>
      <c r="I29" s="302">
        <f t="shared" si="0"/>
        <v>233.33333333333334</v>
      </c>
      <c r="J29" s="301">
        <f t="shared" si="0"/>
        <v>764.66666666666663</v>
      </c>
      <c r="K29" s="297">
        <v>9</v>
      </c>
      <c r="L29" s="300">
        <f t="shared" si="0"/>
        <v>9.2999999999999989</v>
      </c>
      <c r="M29" s="297">
        <v>3</v>
      </c>
      <c r="N29" s="300">
        <f t="shared" si="0"/>
        <v>43.329999999999991</v>
      </c>
      <c r="O29" s="297">
        <v>7</v>
      </c>
      <c r="P29" s="301">
        <f t="shared" si="0"/>
        <v>153.33333333333334</v>
      </c>
      <c r="Q29" s="301"/>
      <c r="R29" s="301"/>
      <c r="S29" s="300">
        <f t="shared" si="0"/>
        <v>61.733333333333341</v>
      </c>
      <c r="T29" s="297">
        <v>3</v>
      </c>
      <c r="U29" s="303">
        <f>SUM(E29+F29+K29+M29+O29+T29)</f>
        <v>41</v>
      </c>
    </row>
    <row r="30" spans="1:21" x14ac:dyDescent="0.25">
      <c r="A30" s="42">
        <v>2</v>
      </c>
      <c r="B30" s="41" t="s">
        <v>54</v>
      </c>
      <c r="C30" s="49">
        <f>SUM(C12+C18+C24)/3</f>
        <v>11.683333333333332</v>
      </c>
      <c r="D30" s="44">
        <f>(C30*D$29)/C$29</f>
        <v>103.97508157816671</v>
      </c>
      <c r="E30" s="43">
        <v>10</v>
      </c>
      <c r="F30" s="50">
        <f t="shared" ref="F30:J32" si="1">SUM(F12+F18+F24)/3</f>
        <v>8.6666666666666661</v>
      </c>
      <c r="G30" s="50">
        <f t="shared" si="1"/>
        <v>7</v>
      </c>
      <c r="H30" s="50">
        <f t="shared" si="1"/>
        <v>120.66666666666667</v>
      </c>
      <c r="I30" s="61">
        <f t="shared" si="1"/>
        <v>234</v>
      </c>
      <c r="J30" s="50">
        <f t="shared" si="1"/>
        <v>767.66666666666663</v>
      </c>
      <c r="K30" s="43">
        <v>9</v>
      </c>
      <c r="L30" s="52">
        <f>SUM(L12+L18+L24)/3</f>
        <v>9.0666666666666682</v>
      </c>
      <c r="M30" s="51">
        <v>3</v>
      </c>
      <c r="N30" s="52">
        <f>SUM(N12+N18+N24)/3</f>
        <v>46</v>
      </c>
      <c r="O30" s="51">
        <v>8</v>
      </c>
      <c r="P30" s="50">
        <f>SUM(P12+P18+P24)/3</f>
        <v>213</v>
      </c>
      <c r="Q30" s="50"/>
      <c r="R30" s="50"/>
      <c r="S30" s="52">
        <f>SUM(S12+S18+S24)/3</f>
        <v>62.733333333333341</v>
      </c>
      <c r="T30" s="43">
        <v>4</v>
      </c>
      <c r="U30" s="235">
        <f>SUM(E30+F30+K30+M30+O30+T30)</f>
        <v>42.666666666666664</v>
      </c>
    </row>
    <row r="31" spans="1:21" x14ac:dyDescent="0.25">
      <c r="A31" s="42">
        <v>3</v>
      </c>
      <c r="B31" s="41" t="s">
        <v>55</v>
      </c>
      <c r="C31" s="49">
        <f>SUM(C13+C19+C25)/3</f>
        <v>11.303333333333335</v>
      </c>
      <c r="D31" s="44">
        <f>(C31*D$29)/C$29</f>
        <v>100.59329575793535</v>
      </c>
      <c r="E31" s="43">
        <v>10</v>
      </c>
      <c r="F31" s="50">
        <f t="shared" si="1"/>
        <v>8.6666666666666661</v>
      </c>
      <c r="G31" s="50">
        <f t="shared" si="1"/>
        <v>7.333333333333333</v>
      </c>
      <c r="H31" s="50">
        <f t="shared" si="1"/>
        <v>119.33333333333333</v>
      </c>
      <c r="I31" s="61">
        <f t="shared" si="1"/>
        <v>233.66666666666666</v>
      </c>
      <c r="J31" s="50">
        <f t="shared" si="1"/>
        <v>765.66666666666663</v>
      </c>
      <c r="K31" s="43">
        <v>9</v>
      </c>
      <c r="L31" s="52">
        <f>SUM(L13+L19+L25)/3</f>
        <v>9.7333333333333325</v>
      </c>
      <c r="M31" s="51">
        <v>3</v>
      </c>
      <c r="N31" s="52">
        <f>SUM(N13+N19+N25)/3</f>
        <v>40.800000000000004</v>
      </c>
      <c r="O31" s="51">
        <v>6</v>
      </c>
      <c r="P31" s="50">
        <f>SUM(P13+P19+P25)/3</f>
        <v>192.33333333333334</v>
      </c>
      <c r="Q31" s="50"/>
      <c r="R31" s="50"/>
      <c r="S31" s="52">
        <f>SUM(S13+S19+S25)/3</f>
        <v>62.4</v>
      </c>
      <c r="T31" s="43">
        <v>4</v>
      </c>
      <c r="U31" s="235">
        <f>SUM(E31+F31+K31+M31+O31+T31)</f>
        <v>40.666666666666664</v>
      </c>
    </row>
    <row r="32" spans="1:21" x14ac:dyDescent="0.25">
      <c r="A32" s="42">
        <v>4</v>
      </c>
      <c r="B32" s="41" t="s">
        <v>56</v>
      </c>
      <c r="C32" s="49">
        <f>SUM(C14+C20+C26)/3</f>
        <v>11.38</v>
      </c>
      <c r="D32" s="44">
        <f>(C32*D$29)/C$29</f>
        <v>101.27558587956096</v>
      </c>
      <c r="E32" s="43">
        <v>10</v>
      </c>
      <c r="F32" s="50">
        <f t="shared" si="1"/>
        <v>9</v>
      </c>
      <c r="G32" s="50">
        <f t="shared" si="1"/>
        <v>7.333333333333333</v>
      </c>
      <c r="H32" s="50">
        <f t="shared" si="1"/>
        <v>122.66666666666667</v>
      </c>
      <c r="I32" s="61">
        <f t="shared" si="1"/>
        <v>233.33333333333334</v>
      </c>
      <c r="J32" s="50">
        <f t="shared" si="1"/>
        <v>761.66666666666663</v>
      </c>
      <c r="K32" s="43">
        <v>9</v>
      </c>
      <c r="L32" s="52">
        <f>SUM(L14+L20+L26)/3</f>
        <v>9.9666666666666668</v>
      </c>
      <c r="M32" s="51">
        <v>4</v>
      </c>
      <c r="N32" s="52">
        <f>SUM(N14+N20+N26)/3</f>
        <v>41.193333333333328</v>
      </c>
      <c r="O32" s="51">
        <v>7</v>
      </c>
      <c r="P32" s="50">
        <f>SUM(P14+P20+P26)/3</f>
        <v>188</v>
      </c>
      <c r="Q32" s="50"/>
      <c r="R32" s="50"/>
      <c r="S32" s="52">
        <f>SUM(S14+S20+S26)/3</f>
        <v>61.566666666666663</v>
      </c>
      <c r="T32" s="43">
        <v>3</v>
      </c>
      <c r="U32" s="235">
        <f>SUM(E32+F32+K32+M32+O32+T32)</f>
        <v>42</v>
      </c>
    </row>
    <row r="34" spans="2:8" x14ac:dyDescent="0.25">
      <c r="B34" s="371" t="s">
        <v>147</v>
      </c>
      <c r="C34" s="371"/>
      <c r="D34" s="371"/>
      <c r="E34" s="371"/>
      <c r="F34" s="371"/>
      <c r="G34" s="371"/>
      <c r="H34" s="371"/>
    </row>
    <row r="35" spans="2:8" x14ac:dyDescent="0.25">
      <c r="B35" s="125" t="s">
        <v>301</v>
      </c>
      <c r="C35" s="367" t="s">
        <v>197</v>
      </c>
      <c r="D35" s="368"/>
      <c r="E35" s="367" t="s">
        <v>161</v>
      </c>
      <c r="F35" s="368"/>
      <c r="G35" s="361" t="s">
        <v>185</v>
      </c>
      <c r="H35" s="368"/>
    </row>
    <row r="36" spans="2:8" x14ac:dyDescent="0.25">
      <c r="B36" s="126" t="s">
        <v>149</v>
      </c>
      <c r="C36" s="372"/>
      <c r="D36" s="373"/>
      <c r="E36" s="373"/>
      <c r="F36" s="373"/>
      <c r="G36" s="373"/>
      <c r="H36" s="374"/>
    </row>
    <row r="37" spans="2:8" s="89" customFormat="1" x14ac:dyDescent="0.25">
      <c r="B37" s="126" t="s">
        <v>214</v>
      </c>
      <c r="C37" s="382" t="s">
        <v>225</v>
      </c>
      <c r="D37" s="382"/>
      <c r="E37" s="361" t="s">
        <v>505</v>
      </c>
      <c r="F37" s="361"/>
      <c r="G37" s="360" t="s">
        <v>541</v>
      </c>
      <c r="H37" s="366"/>
    </row>
    <row r="38" spans="2:8" s="89" customFormat="1" x14ac:dyDescent="0.25">
      <c r="B38" s="126" t="s">
        <v>162</v>
      </c>
      <c r="C38" s="367" t="s">
        <v>408</v>
      </c>
      <c r="D38" s="361"/>
      <c r="E38" s="361" t="s">
        <v>246</v>
      </c>
      <c r="F38" s="361"/>
      <c r="G38" s="360" t="s">
        <v>246</v>
      </c>
      <c r="H38" s="366"/>
    </row>
    <row r="39" spans="2:8" x14ac:dyDescent="0.25">
      <c r="B39" s="126" t="s">
        <v>150</v>
      </c>
      <c r="C39" s="367">
        <v>2.1</v>
      </c>
      <c r="D39" s="368"/>
      <c r="E39" s="367">
        <v>2.9</v>
      </c>
      <c r="F39" s="368"/>
      <c r="G39" s="365">
        <v>1.1000000000000001</v>
      </c>
      <c r="H39" s="366"/>
    </row>
    <row r="40" spans="2:8" x14ac:dyDescent="0.25">
      <c r="B40" s="126" t="s">
        <v>151</v>
      </c>
      <c r="C40" s="367">
        <v>6.9</v>
      </c>
      <c r="D40" s="368"/>
      <c r="E40" s="367">
        <v>5.6</v>
      </c>
      <c r="F40" s="368"/>
      <c r="G40" s="365">
        <v>5.6</v>
      </c>
      <c r="H40" s="366"/>
    </row>
    <row r="41" spans="2:8" x14ac:dyDescent="0.25">
      <c r="B41" s="126" t="s">
        <v>152</v>
      </c>
      <c r="C41" s="367">
        <v>156</v>
      </c>
      <c r="D41" s="368"/>
      <c r="E41" s="367">
        <v>180</v>
      </c>
      <c r="F41" s="368"/>
      <c r="G41" s="365">
        <v>75</v>
      </c>
      <c r="H41" s="366"/>
    </row>
    <row r="42" spans="2:8" x14ac:dyDescent="0.25">
      <c r="B42" s="126" t="s">
        <v>153</v>
      </c>
      <c r="C42" s="367">
        <v>192</v>
      </c>
      <c r="D42" s="368"/>
      <c r="E42" s="367">
        <v>132</v>
      </c>
      <c r="F42" s="368"/>
      <c r="G42" s="365">
        <v>129</v>
      </c>
      <c r="H42" s="366"/>
    </row>
    <row r="43" spans="2:8" x14ac:dyDescent="0.25">
      <c r="B43" s="126" t="s">
        <v>192</v>
      </c>
      <c r="C43" s="365" t="s">
        <v>615</v>
      </c>
      <c r="D43" s="360"/>
      <c r="E43" s="361" t="s">
        <v>247</v>
      </c>
      <c r="F43" s="361"/>
      <c r="G43" s="360" t="s">
        <v>615</v>
      </c>
      <c r="H43" s="360"/>
    </row>
    <row r="44" spans="2:8" x14ac:dyDescent="0.25">
      <c r="B44" s="126" t="s">
        <v>154</v>
      </c>
      <c r="C44" s="357" t="s">
        <v>248</v>
      </c>
      <c r="D44" s="357"/>
      <c r="E44" s="357" t="s">
        <v>248</v>
      </c>
      <c r="F44" s="357"/>
      <c r="G44" s="362" t="s">
        <v>617</v>
      </c>
      <c r="H44" s="362"/>
    </row>
    <row r="45" spans="2:8" x14ac:dyDescent="0.25">
      <c r="B45" s="125" t="s">
        <v>194</v>
      </c>
      <c r="C45" s="367" t="s">
        <v>337</v>
      </c>
      <c r="D45" s="368"/>
      <c r="E45" s="357" t="s">
        <v>506</v>
      </c>
      <c r="F45" s="357"/>
      <c r="G45" s="362" t="s">
        <v>563</v>
      </c>
      <c r="H45" s="362"/>
    </row>
    <row r="46" spans="2:8" x14ac:dyDescent="0.25">
      <c r="B46" s="125" t="s">
        <v>195</v>
      </c>
      <c r="C46" s="367" t="s">
        <v>338</v>
      </c>
      <c r="D46" s="368"/>
      <c r="E46" s="357" t="s">
        <v>507</v>
      </c>
      <c r="F46" s="357"/>
      <c r="G46" s="362" t="s">
        <v>562</v>
      </c>
      <c r="H46" s="362"/>
    </row>
    <row r="47" spans="2:8" x14ac:dyDescent="0.25">
      <c r="B47" s="125" t="s">
        <v>155</v>
      </c>
      <c r="C47" s="367" t="s">
        <v>409</v>
      </c>
      <c r="D47" s="368"/>
      <c r="E47" s="357" t="s">
        <v>471</v>
      </c>
      <c r="F47" s="357"/>
      <c r="G47" s="362" t="s">
        <v>543</v>
      </c>
      <c r="H47" s="362"/>
    </row>
    <row r="48" spans="2:8" x14ac:dyDescent="0.25">
      <c r="B48" s="126" t="s">
        <v>156</v>
      </c>
      <c r="C48" s="363"/>
      <c r="D48" s="363"/>
      <c r="E48" s="363"/>
      <c r="F48" s="363"/>
      <c r="G48" s="363"/>
      <c r="H48" s="363"/>
    </row>
    <row r="49" spans="2:8" x14ac:dyDescent="0.25">
      <c r="B49" s="126" t="s">
        <v>157</v>
      </c>
      <c r="C49" s="251" t="s">
        <v>607</v>
      </c>
      <c r="D49" s="217" t="s">
        <v>213</v>
      </c>
      <c r="E49" s="253" t="s">
        <v>657</v>
      </c>
      <c r="F49" s="247" t="s">
        <v>213</v>
      </c>
      <c r="G49" s="267" t="s">
        <v>617</v>
      </c>
      <c r="H49" s="217" t="s">
        <v>211</v>
      </c>
    </row>
    <row r="50" spans="2:8" x14ac:dyDescent="0.25">
      <c r="B50" s="126" t="s">
        <v>189</v>
      </c>
      <c r="C50" s="251" t="s">
        <v>470</v>
      </c>
      <c r="D50" s="217" t="s">
        <v>608</v>
      </c>
      <c r="E50" s="126" t="s">
        <v>508</v>
      </c>
      <c r="F50" s="247" t="s">
        <v>518</v>
      </c>
      <c r="G50" s="267"/>
      <c r="H50" s="217" t="s">
        <v>618</v>
      </c>
    </row>
    <row r="51" spans="2:8" s="89" customFormat="1" x14ac:dyDescent="0.25">
      <c r="B51" s="126" t="s">
        <v>189</v>
      </c>
      <c r="C51" s="251" t="s">
        <v>502</v>
      </c>
      <c r="D51" s="217" t="s">
        <v>614</v>
      </c>
      <c r="E51" s="126" t="s">
        <v>509</v>
      </c>
      <c r="F51" s="247" t="s">
        <v>510</v>
      </c>
      <c r="G51" s="267"/>
      <c r="H51" s="217" t="s">
        <v>620</v>
      </c>
    </row>
    <row r="52" spans="2:8" s="89" customFormat="1" x14ac:dyDescent="0.25">
      <c r="B52" s="126" t="s">
        <v>501</v>
      </c>
      <c r="C52" s="241"/>
      <c r="D52" s="250"/>
      <c r="E52" s="126" t="s">
        <v>437</v>
      </c>
      <c r="F52" s="247" t="s">
        <v>511</v>
      </c>
      <c r="G52" s="241"/>
      <c r="H52" s="250"/>
    </row>
    <row r="53" spans="2:8" x14ac:dyDescent="0.25">
      <c r="B53" s="126"/>
      <c r="C53" s="241"/>
      <c r="D53" s="250"/>
      <c r="E53" s="126"/>
      <c r="F53" s="156"/>
      <c r="G53" s="241"/>
      <c r="H53" s="250"/>
    </row>
    <row r="54" spans="2:8" x14ac:dyDescent="0.25">
      <c r="B54" s="126" t="s">
        <v>158</v>
      </c>
      <c r="C54" s="357"/>
      <c r="D54" s="357"/>
      <c r="E54" s="357"/>
      <c r="F54" s="357"/>
      <c r="G54" s="357"/>
      <c r="H54" s="357"/>
    </row>
    <row r="55" spans="2:8" x14ac:dyDescent="0.25">
      <c r="B55" s="126" t="s">
        <v>159</v>
      </c>
      <c r="C55" s="251" t="s">
        <v>610</v>
      </c>
      <c r="D55" s="251" t="s">
        <v>609</v>
      </c>
      <c r="E55" s="126" t="s">
        <v>512</v>
      </c>
      <c r="F55" s="126" t="s">
        <v>520</v>
      </c>
      <c r="G55" s="251" t="s">
        <v>512</v>
      </c>
      <c r="H55" s="251" t="s">
        <v>567</v>
      </c>
    </row>
    <row r="56" spans="2:8" s="89" customFormat="1" x14ac:dyDescent="0.25">
      <c r="B56" s="126"/>
      <c r="C56" s="251" t="s">
        <v>610</v>
      </c>
      <c r="D56" s="251" t="s">
        <v>242</v>
      </c>
      <c r="E56" s="126" t="s">
        <v>512</v>
      </c>
      <c r="F56" s="253" t="s">
        <v>513</v>
      </c>
      <c r="G56" s="241"/>
      <c r="H56" s="241"/>
    </row>
    <row r="57" spans="2:8" x14ac:dyDescent="0.25">
      <c r="B57" s="129"/>
      <c r="C57" s="251" t="s">
        <v>458</v>
      </c>
      <c r="D57" s="251" t="s">
        <v>582</v>
      </c>
      <c r="E57" s="126"/>
      <c r="F57" s="115"/>
      <c r="G57" s="241"/>
      <c r="H57" s="241"/>
    </row>
    <row r="58" spans="2:8" s="89" customFormat="1" x14ac:dyDescent="0.25">
      <c r="B58" s="129"/>
      <c r="C58" s="251" t="s">
        <v>458</v>
      </c>
      <c r="D58" s="251" t="s">
        <v>581</v>
      </c>
      <c r="E58" s="126"/>
      <c r="F58" s="115"/>
      <c r="G58" s="241"/>
      <c r="H58" s="241"/>
    </row>
    <row r="59" spans="2:8" s="89" customFormat="1" x14ac:dyDescent="0.25">
      <c r="B59" s="129"/>
      <c r="C59" s="241"/>
      <c r="D59" s="241"/>
      <c r="E59" s="126"/>
      <c r="F59" s="115"/>
      <c r="G59" s="241"/>
      <c r="H59" s="241"/>
    </row>
    <row r="60" spans="2:8" x14ac:dyDescent="0.25">
      <c r="B60" s="126" t="s">
        <v>238</v>
      </c>
      <c r="C60" s="241"/>
      <c r="D60" s="241"/>
      <c r="E60" s="126"/>
      <c r="F60" s="126"/>
      <c r="G60" s="251" t="s">
        <v>555</v>
      </c>
      <c r="H60" s="251" t="s">
        <v>559</v>
      </c>
    </row>
    <row r="61" spans="2:8" s="89" customFormat="1" x14ac:dyDescent="0.25">
      <c r="B61" s="126"/>
      <c r="C61" s="241"/>
      <c r="D61" s="241"/>
      <c r="E61" s="126"/>
      <c r="F61" s="126"/>
      <c r="G61" s="241"/>
      <c r="H61" s="241"/>
    </row>
    <row r="62" spans="2:8" x14ac:dyDescent="0.25">
      <c r="B62" s="126" t="s">
        <v>237</v>
      </c>
      <c r="C62" s="251" t="s">
        <v>458</v>
      </c>
      <c r="D62" s="251" t="s">
        <v>612</v>
      </c>
      <c r="E62" s="126" t="s">
        <v>477</v>
      </c>
      <c r="F62" s="115" t="s">
        <v>616</v>
      </c>
      <c r="G62" s="251" t="s">
        <v>512</v>
      </c>
      <c r="H62" s="251" t="s">
        <v>612</v>
      </c>
    </row>
    <row r="63" spans="2:8" s="89" customFormat="1" x14ac:dyDescent="0.25">
      <c r="B63" s="126"/>
      <c r="C63" s="241"/>
      <c r="D63" s="241"/>
      <c r="G63" s="241"/>
      <c r="H63" s="252"/>
    </row>
    <row r="64" spans="2:8" s="89" customFormat="1" x14ac:dyDescent="0.25">
      <c r="B64" s="126"/>
      <c r="C64" s="241"/>
      <c r="D64" s="241"/>
      <c r="E64" s="126"/>
      <c r="F64" s="115"/>
      <c r="G64" s="241"/>
      <c r="H64" s="252"/>
    </row>
    <row r="65" spans="2:8" x14ac:dyDescent="0.25">
      <c r="B65" s="126" t="s">
        <v>200</v>
      </c>
      <c r="C65" s="251" t="s">
        <v>502</v>
      </c>
      <c r="D65" s="251" t="s">
        <v>611</v>
      </c>
      <c r="E65" s="126" t="s">
        <v>466</v>
      </c>
      <c r="F65" s="115" t="s">
        <v>254</v>
      </c>
      <c r="G65" s="126" t="s">
        <v>446</v>
      </c>
      <c r="H65" s="115" t="s">
        <v>569</v>
      </c>
    </row>
    <row r="66" spans="2:8" s="89" customFormat="1" x14ac:dyDescent="0.25">
      <c r="B66" s="126"/>
      <c r="C66" s="241"/>
      <c r="D66" s="241"/>
      <c r="E66" s="126" t="s">
        <v>456</v>
      </c>
      <c r="F66" s="126" t="s">
        <v>515</v>
      </c>
      <c r="G66" s="241"/>
      <c r="H66" s="252"/>
    </row>
    <row r="67" spans="2:8" s="89" customFormat="1" x14ac:dyDescent="0.25">
      <c r="B67" s="126"/>
      <c r="C67" s="241"/>
      <c r="D67" s="241"/>
      <c r="E67" s="126"/>
      <c r="F67" s="126"/>
      <c r="G67" s="241"/>
      <c r="H67" s="252"/>
    </row>
    <row r="68" spans="2:8" x14ac:dyDescent="0.25">
      <c r="B68" s="126" t="s">
        <v>196</v>
      </c>
      <c r="C68" s="115" t="s">
        <v>424</v>
      </c>
      <c r="D68" s="115" t="s">
        <v>613</v>
      </c>
      <c r="E68" s="126" t="s">
        <v>466</v>
      </c>
      <c r="F68" s="126" t="s">
        <v>253</v>
      </c>
      <c r="G68" s="251" t="s">
        <v>446</v>
      </c>
      <c r="H68" s="251" t="s">
        <v>253</v>
      </c>
    </row>
    <row r="69" spans="2:8" x14ac:dyDescent="0.25">
      <c r="B69" s="129"/>
      <c r="C69" s="241"/>
      <c r="D69" s="241"/>
      <c r="E69" s="126"/>
      <c r="F69" s="126"/>
      <c r="G69" s="241"/>
      <c r="H69" s="241"/>
    </row>
    <row r="70" spans="2:8" x14ac:dyDescent="0.25">
      <c r="B70" s="129"/>
      <c r="C70" s="126"/>
      <c r="D70" s="126"/>
      <c r="E70" s="126"/>
      <c r="F70" s="126"/>
      <c r="G70" s="241"/>
      <c r="H70" s="241"/>
    </row>
  </sheetData>
  <mergeCells count="48">
    <mergeCell ref="S7:T7"/>
    <mergeCell ref="U7:U8"/>
    <mergeCell ref="A7:A8"/>
    <mergeCell ref="B7:B8"/>
    <mergeCell ref="C7:E7"/>
    <mergeCell ref="J7:K7"/>
    <mergeCell ref="L7:M7"/>
    <mergeCell ref="N7:O7"/>
    <mergeCell ref="B34:H34"/>
    <mergeCell ref="C35:D35"/>
    <mergeCell ref="E35:F35"/>
    <mergeCell ref="G35:H35"/>
    <mergeCell ref="C36:H36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H48"/>
    <mergeCell ref="C54:H54"/>
    <mergeCell ref="C38:D38"/>
    <mergeCell ref="C37:D37"/>
    <mergeCell ref="E37:F37"/>
    <mergeCell ref="E38:F38"/>
    <mergeCell ref="G37:H37"/>
    <mergeCell ref="G38:H3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119"/>
  <sheetViews>
    <sheetView workbookViewId="0">
      <selection activeCell="B77" sqref="B77"/>
    </sheetView>
  </sheetViews>
  <sheetFormatPr defaultRowHeight="15" x14ac:dyDescent="0.25"/>
  <cols>
    <col min="1" max="1" width="5" customWidth="1"/>
    <col min="2" max="2" width="30.42578125" customWidth="1"/>
    <col min="3" max="3" width="12.42578125" customWidth="1"/>
    <col min="4" max="4" width="25.140625" customWidth="1"/>
    <col min="5" max="5" width="12.5703125" customWidth="1"/>
    <col min="6" max="6" width="28.85546875" bestFit="1" customWidth="1"/>
    <col min="7" max="7" width="12" customWidth="1"/>
    <col min="8" max="8" width="28.85546875" bestFit="1" customWidth="1"/>
    <col min="19" max="19" width="9.7109375" bestFit="1" customWidth="1"/>
    <col min="20" max="21" width="8.85546875" style="89"/>
  </cols>
  <sheetData>
    <row r="2" spans="1:25" x14ac:dyDescent="0.25">
      <c r="B2" s="27" t="s">
        <v>340</v>
      </c>
    </row>
    <row r="3" spans="1:25" x14ac:dyDescent="0.25">
      <c r="B3" s="26" t="s">
        <v>341</v>
      </c>
    </row>
    <row r="5" spans="1:25" ht="15.75" x14ac:dyDescent="0.25">
      <c r="A5" s="53" t="s">
        <v>57</v>
      </c>
    </row>
    <row r="7" spans="1:25" ht="75.599999999999994" customHeight="1" x14ac:dyDescent="0.25">
      <c r="A7" s="394" t="s">
        <v>1</v>
      </c>
      <c r="B7" s="394" t="s">
        <v>2</v>
      </c>
      <c r="C7" s="394" t="s">
        <v>3</v>
      </c>
      <c r="D7" s="394"/>
      <c r="E7" s="394"/>
      <c r="F7" s="54" t="s">
        <v>58</v>
      </c>
      <c r="G7" s="232" t="s">
        <v>5</v>
      </c>
      <c r="H7" s="232" t="s">
        <v>6</v>
      </c>
      <c r="I7" s="55" t="s">
        <v>7</v>
      </c>
      <c r="J7" s="394" t="s">
        <v>29</v>
      </c>
      <c r="K7" s="394"/>
      <c r="L7" s="394" t="s">
        <v>9</v>
      </c>
      <c r="M7" s="394"/>
      <c r="N7" s="394" t="s">
        <v>10</v>
      </c>
      <c r="O7" s="394"/>
      <c r="P7" s="394" t="s">
        <v>59</v>
      </c>
      <c r="Q7" s="394"/>
      <c r="R7" s="54" t="s">
        <v>60</v>
      </c>
      <c r="S7" s="54" t="s">
        <v>11</v>
      </c>
      <c r="T7" s="164" t="s">
        <v>255</v>
      </c>
      <c r="U7" s="164" t="s">
        <v>155</v>
      </c>
      <c r="V7" s="394" t="s">
        <v>12</v>
      </c>
      <c r="W7" s="394"/>
      <c r="X7" s="395" t="s">
        <v>13</v>
      </c>
    </row>
    <row r="8" spans="1:25" ht="25.5" x14ac:dyDescent="0.25">
      <c r="A8" s="394"/>
      <c r="B8" s="394"/>
      <c r="C8" s="54" t="s">
        <v>14</v>
      </c>
      <c r="D8" s="54" t="s">
        <v>15</v>
      </c>
      <c r="E8" s="54" t="s">
        <v>16</v>
      </c>
      <c r="F8" s="54" t="s">
        <v>17</v>
      </c>
      <c r="G8" s="54" t="s">
        <v>16</v>
      </c>
      <c r="H8" s="54" t="s">
        <v>18</v>
      </c>
      <c r="I8" s="54" t="s">
        <v>19</v>
      </c>
      <c r="J8" s="54" t="s">
        <v>20</v>
      </c>
      <c r="K8" s="54" t="s">
        <v>16</v>
      </c>
      <c r="L8" s="54" t="s">
        <v>21</v>
      </c>
      <c r="M8" s="56" t="s">
        <v>16</v>
      </c>
      <c r="N8" s="56" t="s">
        <v>22</v>
      </c>
      <c r="O8" s="56" t="s">
        <v>16</v>
      </c>
      <c r="P8" s="54" t="s">
        <v>21</v>
      </c>
      <c r="Q8" s="54" t="s">
        <v>16</v>
      </c>
      <c r="R8" s="54" t="s">
        <v>61</v>
      </c>
      <c r="S8" s="54" t="s">
        <v>23</v>
      </c>
      <c r="T8" s="164" t="s">
        <v>714</v>
      </c>
      <c r="U8" s="164" t="s">
        <v>715</v>
      </c>
      <c r="V8" s="54" t="s">
        <v>21</v>
      </c>
      <c r="W8" s="54" t="s">
        <v>16</v>
      </c>
      <c r="X8" s="395"/>
    </row>
    <row r="10" spans="1:25" x14ac:dyDescent="0.25">
      <c r="A10" s="57" t="s">
        <v>62</v>
      </c>
    </row>
    <row r="11" spans="1:25" x14ac:dyDescent="0.25">
      <c r="A11" s="304">
        <v>1</v>
      </c>
      <c r="B11" s="296" t="s">
        <v>342</v>
      </c>
      <c r="C11" s="299">
        <v>10.42</v>
      </c>
      <c r="D11" s="297">
        <v>100</v>
      </c>
      <c r="E11" s="297">
        <v>10</v>
      </c>
      <c r="F11" s="297">
        <v>9</v>
      </c>
      <c r="G11" s="297">
        <v>4</v>
      </c>
      <c r="H11" s="297">
        <v>83</v>
      </c>
      <c r="I11" s="297">
        <v>221</v>
      </c>
      <c r="J11" s="301">
        <v>837</v>
      </c>
      <c r="K11" s="297">
        <v>9</v>
      </c>
      <c r="L11" s="300">
        <v>13.3</v>
      </c>
      <c r="M11" s="297">
        <v>7</v>
      </c>
      <c r="N11" s="300">
        <v>54.086151162790692</v>
      </c>
      <c r="O11" s="297">
        <v>9</v>
      </c>
      <c r="P11" s="300">
        <v>27.3</v>
      </c>
      <c r="Q11" s="297">
        <v>8</v>
      </c>
      <c r="R11" s="297">
        <v>54.4</v>
      </c>
      <c r="S11" s="302">
        <v>362</v>
      </c>
      <c r="T11" s="302" t="s">
        <v>262</v>
      </c>
      <c r="U11" s="302" t="s">
        <v>353</v>
      </c>
      <c r="V11" s="300">
        <v>66.099999999999994</v>
      </c>
      <c r="W11" s="297">
        <v>3</v>
      </c>
      <c r="X11" s="297">
        <f>SUM(E11+F11+K11+M11+O11+Q11+W11)</f>
        <v>55</v>
      </c>
      <c r="Y11" s="64">
        <f>SUM(X11:X14)/4</f>
        <v>55.5</v>
      </c>
    </row>
    <row r="12" spans="1:25" x14ac:dyDescent="0.25">
      <c r="A12" s="304">
        <v>2</v>
      </c>
      <c r="B12" s="296" t="s">
        <v>343</v>
      </c>
      <c r="C12" s="299">
        <v>10.14</v>
      </c>
      <c r="D12" s="297">
        <v>100</v>
      </c>
      <c r="E12" s="297">
        <v>10</v>
      </c>
      <c r="F12" s="297">
        <v>9</v>
      </c>
      <c r="G12" s="297">
        <v>8</v>
      </c>
      <c r="H12" s="297">
        <v>80</v>
      </c>
      <c r="I12" s="297">
        <v>222</v>
      </c>
      <c r="J12" s="301">
        <v>834</v>
      </c>
      <c r="K12" s="297">
        <v>9</v>
      </c>
      <c r="L12" s="300">
        <v>12.4</v>
      </c>
      <c r="M12" s="297">
        <v>6</v>
      </c>
      <c r="N12" s="300">
        <v>43.582348837209302</v>
      </c>
      <c r="O12" s="297">
        <v>6</v>
      </c>
      <c r="P12" s="300">
        <v>25.6</v>
      </c>
      <c r="Q12" s="297">
        <v>8</v>
      </c>
      <c r="R12" s="297">
        <v>43.1</v>
      </c>
      <c r="S12" s="302">
        <v>285</v>
      </c>
      <c r="T12" s="302" t="s">
        <v>272</v>
      </c>
      <c r="U12" s="302" t="s">
        <v>353</v>
      </c>
      <c r="V12" s="300">
        <v>68.5</v>
      </c>
      <c r="W12" s="297">
        <v>7</v>
      </c>
      <c r="X12" s="297">
        <f t="shared" ref="X12:X26" si="0">SUM(E12+F12+K12+M12+O12+Q12+W12)</f>
        <v>55</v>
      </c>
    </row>
    <row r="13" spans="1:25" x14ac:dyDescent="0.25">
      <c r="A13" s="304">
        <v>3</v>
      </c>
      <c r="B13" s="296" t="s">
        <v>344</v>
      </c>
      <c r="C13" s="299">
        <v>8.06</v>
      </c>
      <c r="D13" s="297">
        <v>100</v>
      </c>
      <c r="E13" s="297">
        <v>10</v>
      </c>
      <c r="F13" s="297">
        <v>9</v>
      </c>
      <c r="G13" s="297">
        <v>8</v>
      </c>
      <c r="H13" s="297">
        <v>74</v>
      </c>
      <c r="I13" s="297">
        <v>217</v>
      </c>
      <c r="J13" s="301">
        <v>841</v>
      </c>
      <c r="K13" s="297">
        <v>9</v>
      </c>
      <c r="L13" s="300">
        <v>14</v>
      </c>
      <c r="M13" s="297">
        <v>7</v>
      </c>
      <c r="N13" s="300">
        <v>53.034779069767438</v>
      </c>
      <c r="O13" s="297">
        <v>8</v>
      </c>
      <c r="P13" s="300">
        <v>29.4</v>
      </c>
      <c r="Q13" s="297">
        <v>9</v>
      </c>
      <c r="R13" s="297">
        <v>61.1</v>
      </c>
      <c r="S13" s="302">
        <v>379</v>
      </c>
      <c r="T13" s="302" t="s">
        <v>261</v>
      </c>
      <c r="U13" s="302" t="s">
        <v>353</v>
      </c>
      <c r="V13" s="297">
        <v>66.400000000000006</v>
      </c>
      <c r="W13" s="297">
        <v>4</v>
      </c>
      <c r="X13" s="297">
        <f t="shared" si="0"/>
        <v>56</v>
      </c>
    </row>
    <row r="14" spans="1:25" x14ac:dyDescent="0.25">
      <c r="A14" s="304">
        <v>4</v>
      </c>
      <c r="B14" s="296" t="s">
        <v>345</v>
      </c>
      <c r="C14" s="299">
        <v>9.6199999999999992</v>
      </c>
      <c r="D14" s="297">
        <v>100</v>
      </c>
      <c r="E14" s="297">
        <v>10</v>
      </c>
      <c r="F14" s="297">
        <v>9</v>
      </c>
      <c r="G14" s="297">
        <v>8</v>
      </c>
      <c r="H14" s="297">
        <v>91</v>
      </c>
      <c r="I14" s="297">
        <v>218</v>
      </c>
      <c r="J14" s="301">
        <v>843</v>
      </c>
      <c r="K14" s="297">
        <v>9</v>
      </c>
      <c r="L14" s="300">
        <v>13.3</v>
      </c>
      <c r="M14" s="297">
        <v>7</v>
      </c>
      <c r="N14" s="300">
        <v>57.289860465116277</v>
      </c>
      <c r="O14" s="297">
        <v>9</v>
      </c>
      <c r="P14" s="300">
        <v>27.9</v>
      </c>
      <c r="Q14" s="297">
        <v>8</v>
      </c>
      <c r="R14" s="297">
        <v>52.1</v>
      </c>
      <c r="S14" s="302">
        <v>399</v>
      </c>
      <c r="T14" s="302" t="s">
        <v>259</v>
      </c>
      <c r="U14" s="302" t="s">
        <v>353</v>
      </c>
      <c r="V14" s="297">
        <v>66.900000000000006</v>
      </c>
      <c r="W14" s="297">
        <v>4</v>
      </c>
      <c r="X14" s="297">
        <f t="shared" si="0"/>
        <v>56</v>
      </c>
    </row>
    <row r="15" spans="1:25" s="89" customFormat="1" x14ac:dyDescent="0.25">
      <c r="A15" s="322"/>
      <c r="B15" s="323" t="s">
        <v>719</v>
      </c>
      <c r="C15" s="324">
        <f>SUM(C11:C14)/4</f>
        <v>9.56</v>
      </c>
      <c r="D15" s="325">
        <v>100</v>
      </c>
      <c r="E15" s="325">
        <v>10</v>
      </c>
      <c r="F15" s="326">
        <f>SUM(F11:F14)/4</f>
        <v>9</v>
      </c>
      <c r="G15" s="326">
        <f>SUM(G11:G14)/4</f>
        <v>7</v>
      </c>
      <c r="H15" s="326">
        <f>SUM(H11:H14)/4</f>
        <v>82</v>
      </c>
      <c r="I15" s="326">
        <f>SUM(I11:I14)/4</f>
        <v>219.5</v>
      </c>
      <c r="J15" s="326">
        <f>SUM(J11:J14)/4</f>
        <v>838.75</v>
      </c>
      <c r="K15" s="326">
        <v>9</v>
      </c>
      <c r="L15" s="327">
        <f>SUM(L11:L14)/4</f>
        <v>13.25</v>
      </c>
      <c r="M15" s="326">
        <v>6</v>
      </c>
      <c r="N15" s="327">
        <f>SUM(N11:N14)/4</f>
        <v>51.998284883720927</v>
      </c>
      <c r="O15" s="326">
        <v>8</v>
      </c>
      <c r="P15" s="327">
        <f>SUM(P11:P14)/4</f>
        <v>27.550000000000004</v>
      </c>
      <c r="Q15" s="326">
        <v>8</v>
      </c>
      <c r="R15" s="326">
        <f>SUM(R11:R14)/4</f>
        <v>52.674999999999997</v>
      </c>
      <c r="S15" s="326">
        <f>SUM(S11:S14)/4</f>
        <v>356.25</v>
      </c>
      <c r="T15" s="328"/>
      <c r="U15" s="328"/>
      <c r="V15" s="327">
        <f>SUM(V11:V14)/4</f>
        <v>66.974999999999994</v>
      </c>
      <c r="W15" s="326">
        <v>4</v>
      </c>
      <c r="X15" s="325">
        <f t="shared" si="0"/>
        <v>54</v>
      </c>
    </row>
    <row r="16" spans="1:25" x14ac:dyDescent="0.25">
      <c r="A16" s="219">
        <v>5</v>
      </c>
      <c r="B16" s="41" t="s">
        <v>346</v>
      </c>
      <c r="C16" s="228">
        <v>10.38</v>
      </c>
      <c r="D16" s="229">
        <f>C16*100/AVERAGE($C$11:$C$14)</f>
        <v>108.57740585774059</v>
      </c>
      <c r="E16" s="43">
        <v>12</v>
      </c>
      <c r="F16" s="43">
        <v>9</v>
      </c>
      <c r="G16" s="43">
        <v>8</v>
      </c>
      <c r="H16" s="43">
        <v>79</v>
      </c>
      <c r="I16" s="43">
        <v>219</v>
      </c>
      <c r="J16" s="44">
        <v>815</v>
      </c>
      <c r="K16" s="43">
        <v>9</v>
      </c>
      <c r="L16" s="47">
        <v>12.3</v>
      </c>
      <c r="M16" s="43">
        <v>6</v>
      </c>
      <c r="N16" s="47">
        <v>38.378488372093017</v>
      </c>
      <c r="O16" s="43">
        <v>4</v>
      </c>
      <c r="P16" s="47">
        <v>24.7</v>
      </c>
      <c r="Q16" s="43">
        <v>7</v>
      </c>
      <c r="R16" s="227">
        <v>37</v>
      </c>
      <c r="S16" s="60">
        <v>305</v>
      </c>
      <c r="T16" s="60" t="s">
        <v>268</v>
      </c>
      <c r="U16" s="234" t="s">
        <v>353</v>
      </c>
      <c r="V16" s="227">
        <v>68.8</v>
      </c>
      <c r="W16" s="43">
        <v>7</v>
      </c>
      <c r="X16" s="43">
        <f t="shared" si="0"/>
        <v>54</v>
      </c>
    </row>
    <row r="17" spans="1:25" x14ac:dyDescent="0.25">
      <c r="A17" s="219">
        <v>6</v>
      </c>
      <c r="B17" s="41" t="s">
        <v>63</v>
      </c>
      <c r="C17" s="228">
        <v>9.9499999999999993</v>
      </c>
      <c r="D17" s="229">
        <f t="shared" ref="D17:D26" si="1">C17*100/AVERAGE($C$11:$C$14)</f>
        <v>104.07949790794977</v>
      </c>
      <c r="E17" s="43">
        <v>10</v>
      </c>
      <c r="F17" s="43">
        <v>9</v>
      </c>
      <c r="G17" s="43">
        <v>9</v>
      </c>
      <c r="H17" s="43">
        <v>77</v>
      </c>
      <c r="I17" s="43">
        <v>220</v>
      </c>
      <c r="J17" s="44">
        <v>828</v>
      </c>
      <c r="K17" s="43">
        <v>9</v>
      </c>
      <c r="L17" s="47">
        <v>14.2</v>
      </c>
      <c r="M17" s="43">
        <v>8</v>
      </c>
      <c r="N17" s="47">
        <v>57.009302325581395</v>
      </c>
      <c r="O17" s="43">
        <v>9</v>
      </c>
      <c r="P17" s="47">
        <v>30.4</v>
      </c>
      <c r="Q17" s="43">
        <v>9</v>
      </c>
      <c r="R17" s="227">
        <v>55</v>
      </c>
      <c r="S17" s="61">
        <v>367</v>
      </c>
      <c r="T17" s="61" t="s">
        <v>256</v>
      </c>
      <c r="U17" s="234" t="s">
        <v>353</v>
      </c>
      <c r="V17" s="227">
        <v>66.2</v>
      </c>
      <c r="W17" s="43">
        <v>3</v>
      </c>
      <c r="X17" s="43">
        <f t="shared" si="0"/>
        <v>57</v>
      </c>
    </row>
    <row r="18" spans="1:25" x14ac:dyDescent="0.25">
      <c r="A18" s="219">
        <v>7</v>
      </c>
      <c r="B18" s="41" t="s">
        <v>347</v>
      </c>
      <c r="C18" s="228">
        <v>10.17</v>
      </c>
      <c r="D18" s="229">
        <f t="shared" si="1"/>
        <v>106.38075313807531</v>
      </c>
      <c r="E18" s="43">
        <v>12</v>
      </c>
      <c r="F18" s="43">
        <v>9</v>
      </c>
      <c r="G18" s="43">
        <v>9</v>
      </c>
      <c r="H18" s="43">
        <v>81</v>
      </c>
      <c r="I18" s="43">
        <v>221</v>
      </c>
      <c r="J18" s="44">
        <v>842</v>
      </c>
      <c r="K18" s="43">
        <v>9</v>
      </c>
      <c r="L18" s="47">
        <v>12.9</v>
      </c>
      <c r="M18" s="43">
        <v>6</v>
      </c>
      <c r="N18" s="47">
        <v>53.497674418604653</v>
      </c>
      <c r="O18" s="43">
        <v>8</v>
      </c>
      <c r="P18" s="47">
        <v>26.8</v>
      </c>
      <c r="Q18" s="43">
        <v>8</v>
      </c>
      <c r="R18" s="227">
        <v>44.2</v>
      </c>
      <c r="S18" s="61">
        <v>326</v>
      </c>
      <c r="T18" s="61" t="s">
        <v>262</v>
      </c>
      <c r="U18" s="234" t="s">
        <v>353</v>
      </c>
      <c r="V18" s="227">
        <v>68</v>
      </c>
      <c r="W18" s="43">
        <v>6</v>
      </c>
      <c r="X18" s="43">
        <f t="shared" si="0"/>
        <v>58</v>
      </c>
    </row>
    <row r="19" spans="1:25" x14ac:dyDescent="0.25">
      <c r="A19" s="219">
        <v>8</v>
      </c>
      <c r="B19" s="41" t="s">
        <v>64</v>
      </c>
      <c r="C19" s="228">
        <v>10.71</v>
      </c>
      <c r="D19" s="229">
        <f t="shared" si="1"/>
        <v>112.02928870292887</v>
      </c>
      <c r="E19" s="43">
        <v>12</v>
      </c>
      <c r="F19" s="43">
        <v>9</v>
      </c>
      <c r="G19" s="43">
        <v>8</v>
      </c>
      <c r="H19" s="43">
        <v>81</v>
      </c>
      <c r="I19" s="43">
        <v>219</v>
      </c>
      <c r="J19" s="226">
        <v>826</v>
      </c>
      <c r="K19" s="43">
        <v>9</v>
      </c>
      <c r="L19" s="47">
        <v>12.2</v>
      </c>
      <c r="M19" s="43">
        <v>6</v>
      </c>
      <c r="N19" s="47">
        <v>53.685906976744192</v>
      </c>
      <c r="O19" s="43">
        <v>8</v>
      </c>
      <c r="P19" s="47">
        <v>24.2</v>
      </c>
      <c r="Q19" s="43">
        <v>7</v>
      </c>
      <c r="R19" s="227">
        <v>33.700000000000003</v>
      </c>
      <c r="S19" s="61">
        <v>319</v>
      </c>
      <c r="T19" s="61" t="s">
        <v>268</v>
      </c>
      <c r="U19" s="234" t="s">
        <v>353</v>
      </c>
      <c r="V19" s="227">
        <v>68.2</v>
      </c>
      <c r="W19" s="43">
        <v>6</v>
      </c>
      <c r="X19" s="43">
        <f t="shared" si="0"/>
        <v>57</v>
      </c>
    </row>
    <row r="20" spans="1:25" x14ac:dyDescent="0.25">
      <c r="A20" s="219">
        <v>9</v>
      </c>
      <c r="B20" s="41" t="s">
        <v>348</v>
      </c>
      <c r="C20" s="228">
        <v>10.71</v>
      </c>
      <c r="D20" s="229">
        <f t="shared" si="1"/>
        <v>112.02928870292887</v>
      </c>
      <c r="E20" s="43">
        <v>12</v>
      </c>
      <c r="F20" s="43">
        <v>9</v>
      </c>
      <c r="G20" s="43">
        <v>9</v>
      </c>
      <c r="H20" s="43">
        <v>68</v>
      </c>
      <c r="I20" s="43">
        <v>221</v>
      </c>
      <c r="J20" s="226">
        <v>848</v>
      </c>
      <c r="K20" s="43">
        <v>9</v>
      </c>
      <c r="L20" s="47">
        <v>12.2</v>
      </c>
      <c r="M20" s="43">
        <v>6</v>
      </c>
      <c r="N20" s="47">
        <v>54.29444186046512</v>
      </c>
      <c r="O20" s="43">
        <v>9</v>
      </c>
      <c r="P20" s="47">
        <v>24.9</v>
      </c>
      <c r="Q20" s="43">
        <v>7</v>
      </c>
      <c r="R20" s="227">
        <v>34.6</v>
      </c>
      <c r="S20" s="61">
        <v>344</v>
      </c>
      <c r="T20" s="61" t="s">
        <v>262</v>
      </c>
      <c r="U20" s="234" t="s">
        <v>353</v>
      </c>
      <c r="V20" s="227">
        <v>68.7</v>
      </c>
      <c r="W20" s="43">
        <v>7</v>
      </c>
      <c r="X20" s="43">
        <f t="shared" si="0"/>
        <v>59</v>
      </c>
    </row>
    <row r="21" spans="1:25" x14ac:dyDescent="0.25">
      <c r="A21" s="219">
        <v>10</v>
      </c>
      <c r="B21" s="41" t="s">
        <v>349</v>
      </c>
      <c r="C21" s="228">
        <v>10.28</v>
      </c>
      <c r="D21" s="229">
        <f t="shared" si="1"/>
        <v>107.53138075313807</v>
      </c>
      <c r="E21" s="43">
        <v>12</v>
      </c>
      <c r="F21" s="43">
        <v>9</v>
      </c>
      <c r="G21" s="43">
        <v>9</v>
      </c>
      <c r="H21" s="43">
        <v>75</v>
      </c>
      <c r="I21" s="43">
        <v>222</v>
      </c>
      <c r="J21" s="226">
        <v>829</v>
      </c>
      <c r="K21" s="43">
        <v>9</v>
      </c>
      <c r="L21" s="47">
        <v>12.5</v>
      </c>
      <c r="M21" s="43">
        <v>6</v>
      </c>
      <c r="N21" s="47">
        <v>44.901523255813956</v>
      </c>
      <c r="O21" s="43">
        <v>6</v>
      </c>
      <c r="P21" s="47">
        <v>25.1</v>
      </c>
      <c r="Q21" s="43">
        <v>8</v>
      </c>
      <c r="R21" s="227">
        <v>45</v>
      </c>
      <c r="S21" s="61">
        <v>348</v>
      </c>
      <c r="T21" s="61" t="s">
        <v>272</v>
      </c>
      <c r="U21" s="234" t="s">
        <v>353</v>
      </c>
      <c r="V21" s="227">
        <v>66.400000000000006</v>
      </c>
      <c r="W21" s="43">
        <v>4</v>
      </c>
      <c r="X21" s="43">
        <f t="shared" si="0"/>
        <v>54</v>
      </c>
    </row>
    <row r="22" spans="1:25" x14ac:dyDescent="0.25">
      <c r="A22" s="219">
        <v>11</v>
      </c>
      <c r="B22" s="41" t="s">
        <v>721</v>
      </c>
      <c r="C22" s="228">
        <v>9.7799999999999994</v>
      </c>
      <c r="D22" s="229">
        <f t="shared" si="1"/>
        <v>102.30125523012551</v>
      </c>
      <c r="E22" s="43">
        <v>10</v>
      </c>
      <c r="F22" s="43">
        <v>9</v>
      </c>
      <c r="G22" s="43">
        <v>9</v>
      </c>
      <c r="H22" s="43">
        <v>73</v>
      </c>
      <c r="I22" s="43">
        <v>218</v>
      </c>
      <c r="J22" s="226">
        <v>844</v>
      </c>
      <c r="K22" s="43">
        <v>9</v>
      </c>
      <c r="L22" s="47">
        <v>13.1</v>
      </c>
      <c r="M22" s="43">
        <v>7</v>
      </c>
      <c r="N22" s="47">
        <v>56.248406976744192</v>
      </c>
      <c r="O22" s="43">
        <v>9</v>
      </c>
      <c r="P22" s="47">
        <v>26.3</v>
      </c>
      <c r="Q22" s="43">
        <v>8</v>
      </c>
      <c r="R22" s="227">
        <v>48.9</v>
      </c>
      <c r="S22" s="61">
        <v>375</v>
      </c>
      <c r="T22" s="61" t="s">
        <v>259</v>
      </c>
      <c r="U22" s="234" t="s">
        <v>353</v>
      </c>
      <c r="V22" s="227">
        <v>67.400000000000006</v>
      </c>
      <c r="W22" s="43">
        <v>5</v>
      </c>
      <c r="X22" s="43">
        <f t="shared" si="0"/>
        <v>57</v>
      </c>
    </row>
    <row r="23" spans="1:25" x14ac:dyDescent="0.25">
      <c r="A23" s="219">
        <v>12</v>
      </c>
      <c r="B23" s="41" t="s">
        <v>350</v>
      </c>
      <c r="C23" s="228">
        <v>10.93</v>
      </c>
      <c r="D23" s="229">
        <f t="shared" si="1"/>
        <v>114.33054393305439</v>
      </c>
      <c r="E23" s="43">
        <v>12</v>
      </c>
      <c r="F23" s="43">
        <v>9</v>
      </c>
      <c r="G23" s="43">
        <v>9</v>
      </c>
      <c r="H23" s="43">
        <v>78</v>
      </c>
      <c r="I23" s="43">
        <v>221</v>
      </c>
      <c r="J23" s="226">
        <v>824</v>
      </c>
      <c r="K23" s="43">
        <v>9</v>
      </c>
      <c r="L23" s="47">
        <v>11</v>
      </c>
      <c r="M23" s="43">
        <v>4</v>
      </c>
      <c r="N23" s="47">
        <v>48.799534883720931</v>
      </c>
      <c r="O23" s="43">
        <v>7</v>
      </c>
      <c r="P23" s="47">
        <v>21.1</v>
      </c>
      <c r="Q23" s="43">
        <v>4</v>
      </c>
      <c r="R23" s="227">
        <v>25.8</v>
      </c>
      <c r="S23" s="61">
        <v>302</v>
      </c>
      <c r="T23" s="61" t="s">
        <v>262</v>
      </c>
      <c r="U23" s="234" t="s">
        <v>353</v>
      </c>
      <c r="V23" s="227">
        <v>69.8</v>
      </c>
      <c r="W23" s="43">
        <v>8</v>
      </c>
      <c r="X23" s="43">
        <f t="shared" si="0"/>
        <v>53</v>
      </c>
    </row>
    <row r="24" spans="1:25" x14ac:dyDescent="0.25">
      <c r="A24" s="219">
        <v>13</v>
      </c>
      <c r="B24" s="41" t="s">
        <v>351</v>
      </c>
      <c r="C24" s="228">
        <v>9.91</v>
      </c>
      <c r="D24" s="229">
        <f t="shared" si="1"/>
        <v>103.66108786610879</v>
      </c>
      <c r="E24" s="230">
        <v>10</v>
      </c>
      <c r="F24" s="230">
        <v>9</v>
      </c>
      <c r="G24" s="230">
        <v>9</v>
      </c>
      <c r="H24" s="230">
        <v>77</v>
      </c>
      <c r="I24" s="230">
        <v>221</v>
      </c>
      <c r="J24" s="229">
        <v>841</v>
      </c>
      <c r="K24" s="230">
        <v>9</v>
      </c>
      <c r="L24" s="231">
        <v>12.6</v>
      </c>
      <c r="M24" s="230">
        <v>6</v>
      </c>
      <c r="N24" s="231">
        <v>53.496872093023256</v>
      </c>
      <c r="O24" s="230">
        <v>8</v>
      </c>
      <c r="P24" s="231">
        <v>26.3</v>
      </c>
      <c r="Q24" s="230">
        <v>8</v>
      </c>
      <c r="R24" s="231">
        <v>41.7</v>
      </c>
      <c r="S24" s="234">
        <v>360</v>
      </c>
      <c r="T24" s="234" t="s">
        <v>262</v>
      </c>
      <c r="U24" s="234" t="s">
        <v>353</v>
      </c>
      <c r="V24" s="231">
        <v>67</v>
      </c>
      <c r="W24" s="230">
        <v>4</v>
      </c>
      <c r="X24" s="230">
        <f t="shared" si="0"/>
        <v>54</v>
      </c>
    </row>
    <row r="25" spans="1:25" x14ac:dyDescent="0.25">
      <c r="A25" s="219">
        <v>14</v>
      </c>
      <c r="B25" s="41" t="s">
        <v>352</v>
      </c>
      <c r="C25" s="228">
        <v>10.29</v>
      </c>
      <c r="D25" s="229">
        <f t="shared" si="1"/>
        <v>107.63598326359832</v>
      </c>
      <c r="E25" s="43">
        <v>12</v>
      </c>
      <c r="F25" s="43">
        <v>8</v>
      </c>
      <c r="G25" s="43">
        <v>9</v>
      </c>
      <c r="H25" s="43">
        <v>71</v>
      </c>
      <c r="I25" s="43">
        <v>222</v>
      </c>
      <c r="J25" s="226">
        <v>839</v>
      </c>
      <c r="K25" s="43">
        <v>9</v>
      </c>
      <c r="L25" s="47">
        <v>13</v>
      </c>
      <c r="M25" s="43">
        <v>6</v>
      </c>
      <c r="N25" s="47">
        <v>53.272825581395345</v>
      </c>
      <c r="O25" s="43">
        <v>8</v>
      </c>
      <c r="P25" s="47">
        <v>27.6</v>
      </c>
      <c r="Q25" s="43">
        <v>8</v>
      </c>
      <c r="R25" s="227">
        <v>49.1</v>
      </c>
      <c r="S25" s="61">
        <v>212</v>
      </c>
      <c r="T25" s="61" t="s">
        <v>272</v>
      </c>
      <c r="U25" s="234" t="s">
        <v>353</v>
      </c>
      <c r="V25" s="227">
        <v>66.900000000000006</v>
      </c>
      <c r="W25" s="43">
        <v>4</v>
      </c>
      <c r="X25" s="43">
        <f t="shared" si="0"/>
        <v>55</v>
      </c>
    </row>
    <row r="26" spans="1:25" x14ac:dyDescent="0.25">
      <c r="A26" s="219">
        <v>15</v>
      </c>
      <c r="B26" s="41" t="s">
        <v>65</v>
      </c>
      <c r="C26" s="228">
        <v>10.33</v>
      </c>
      <c r="D26" s="229">
        <f t="shared" si="1"/>
        <v>108.05439330543932</v>
      </c>
      <c r="E26" s="43">
        <v>12</v>
      </c>
      <c r="F26" s="43">
        <v>9</v>
      </c>
      <c r="G26" s="43">
        <v>9</v>
      </c>
      <c r="H26" s="43">
        <v>91</v>
      </c>
      <c r="I26" s="43">
        <v>220</v>
      </c>
      <c r="J26" s="226">
        <v>836</v>
      </c>
      <c r="K26" s="43">
        <v>9</v>
      </c>
      <c r="L26" s="47">
        <v>11.7</v>
      </c>
      <c r="M26" s="43">
        <v>5</v>
      </c>
      <c r="N26" s="47">
        <v>54.790372093023251</v>
      </c>
      <c r="O26" s="43">
        <v>9</v>
      </c>
      <c r="P26" s="47">
        <v>23.6</v>
      </c>
      <c r="Q26" s="43">
        <v>7</v>
      </c>
      <c r="R26" s="227">
        <v>30.6</v>
      </c>
      <c r="S26" s="61">
        <v>206</v>
      </c>
      <c r="T26" s="61" t="s">
        <v>256</v>
      </c>
      <c r="U26" s="234" t="s">
        <v>353</v>
      </c>
      <c r="V26" s="227">
        <v>69.8</v>
      </c>
      <c r="W26" s="43">
        <v>8</v>
      </c>
      <c r="X26" s="43">
        <f t="shared" si="0"/>
        <v>59</v>
      </c>
    </row>
    <row r="27" spans="1:25" x14ac:dyDescent="0.25">
      <c r="K27" s="221"/>
      <c r="L27" s="222"/>
      <c r="M27" s="221"/>
    </row>
    <row r="28" spans="1:25" x14ac:dyDescent="0.25">
      <c r="A28" s="57" t="s">
        <v>117</v>
      </c>
    </row>
    <row r="29" spans="1:25" x14ac:dyDescent="0.25">
      <c r="A29" s="304">
        <v>1</v>
      </c>
      <c r="B29" s="296" t="s">
        <v>342</v>
      </c>
      <c r="C29" s="299">
        <v>9.8800000000000008</v>
      </c>
      <c r="D29" s="297">
        <v>100</v>
      </c>
      <c r="E29" s="297">
        <v>10</v>
      </c>
      <c r="F29" s="297">
        <v>9</v>
      </c>
      <c r="G29" s="297">
        <v>9</v>
      </c>
      <c r="H29" s="297">
        <v>70</v>
      </c>
      <c r="I29" s="297">
        <v>226</v>
      </c>
      <c r="J29" s="305">
        <v>802</v>
      </c>
      <c r="K29" s="297">
        <v>9</v>
      </c>
      <c r="L29" s="306">
        <v>13.6</v>
      </c>
      <c r="M29" s="297">
        <v>7</v>
      </c>
      <c r="N29" s="300">
        <v>55.1</v>
      </c>
      <c r="O29" s="297">
        <v>9</v>
      </c>
      <c r="P29" s="306">
        <v>28</v>
      </c>
      <c r="Q29" s="297">
        <v>8</v>
      </c>
      <c r="R29" s="306">
        <v>55.8</v>
      </c>
      <c r="S29" s="305">
        <v>379</v>
      </c>
      <c r="T29" s="305" t="s">
        <v>264</v>
      </c>
      <c r="U29" s="305" t="s">
        <v>354</v>
      </c>
      <c r="V29" s="306">
        <v>65.900000000000006</v>
      </c>
      <c r="W29" s="297">
        <v>3</v>
      </c>
      <c r="X29" s="297">
        <f>SUM(E29+F29+K29+M29+O29+Q29+W29)</f>
        <v>55</v>
      </c>
      <c r="Y29">
        <f>SUM(X29:X32)/4</f>
        <v>55.25</v>
      </c>
    </row>
    <row r="30" spans="1:25" x14ac:dyDescent="0.25">
      <c r="A30" s="304">
        <v>2</v>
      </c>
      <c r="B30" s="296" t="s">
        <v>343</v>
      </c>
      <c r="C30" s="299">
        <v>9.86</v>
      </c>
      <c r="D30" s="297">
        <v>100</v>
      </c>
      <c r="E30" s="297">
        <v>10</v>
      </c>
      <c r="F30" s="297">
        <v>9</v>
      </c>
      <c r="G30" s="297">
        <v>9</v>
      </c>
      <c r="H30" s="297">
        <v>78</v>
      </c>
      <c r="I30" s="297">
        <v>226</v>
      </c>
      <c r="J30" s="302">
        <v>808</v>
      </c>
      <c r="K30" s="297">
        <v>9</v>
      </c>
      <c r="L30" s="307">
        <v>12.6</v>
      </c>
      <c r="M30" s="297">
        <v>6</v>
      </c>
      <c r="N30" s="300">
        <v>44.8</v>
      </c>
      <c r="O30" s="297">
        <v>6</v>
      </c>
      <c r="P30" s="307">
        <v>26.1</v>
      </c>
      <c r="Q30" s="297">
        <v>8</v>
      </c>
      <c r="R30" s="307">
        <v>44.8</v>
      </c>
      <c r="S30" s="302">
        <v>340</v>
      </c>
      <c r="T30" s="302" t="s">
        <v>264</v>
      </c>
      <c r="U30" s="305" t="s">
        <v>354</v>
      </c>
      <c r="V30" s="307">
        <v>68.099999999999994</v>
      </c>
      <c r="W30" s="297">
        <v>6</v>
      </c>
      <c r="X30" s="297">
        <f t="shared" ref="X30:X44" si="2">SUM(E30+F30+K30+M30+O30+Q30+W30)</f>
        <v>54</v>
      </c>
    </row>
    <row r="31" spans="1:25" x14ac:dyDescent="0.25">
      <c r="A31" s="304">
        <v>3</v>
      </c>
      <c r="B31" s="296" t="s">
        <v>344</v>
      </c>
      <c r="C31" s="299">
        <v>7.49</v>
      </c>
      <c r="D31" s="297">
        <v>100</v>
      </c>
      <c r="E31" s="297">
        <v>10</v>
      </c>
      <c r="F31" s="297">
        <v>9</v>
      </c>
      <c r="G31" s="297">
        <v>9</v>
      </c>
      <c r="H31" s="297">
        <v>67</v>
      </c>
      <c r="I31" s="297">
        <v>219</v>
      </c>
      <c r="J31" s="302">
        <v>805</v>
      </c>
      <c r="K31" s="297">
        <v>9</v>
      </c>
      <c r="L31" s="307">
        <v>13.8</v>
      </c>
      <c r="M31" s="297">
        <v>7</v>
      </c>
      <c r="N31" s="300">
        <v>52.5</v>
      </c>
      <c r="O31" s="297">
        <v>8</v>
      </c>
      <c r="P31" s="307">
        <v>28.4</v>
      </c>
      <c r="Q31" s="297">
        <v>8</v>
      </c>
      <c r="R31" s="307">
        <v>54.4</v>
      </c>
      <c r="S31" s="302">
        <v>315</v>
      </c>
      <c r="T31" s="302" t="s">
        <v>268</v>
      </c>
      <c r="U31" s="305" t="s">
        <v>354</v>
      </c>
      <c r="V31" s="307">
        <v>66.7</v>
      </c>
      <c r="W31" s="297">
        <v>4</v>
      </c>
      <c r="X31" s="297">
        <f t="shared" si="2"/>
        <v>55</v>
      </c>
    </row>
    <row r="32" spans="1:25" x14ac:dyDescent="0.25">
      <c r="A32" s="304">
        <v>4</v>
      </c>
      <c r="B32" s="296" t="s">
        <v>345</v>
      </c>
      <c r="C32" s="299">
        <v>9.15</v>
      </c>
      <c r="D32" s="297">
        <v>100</v>
      </c>
      <c r="E32" s="297">
        <v>10</v>
      </c>
      <c r="F32" s="297">
        <v>9</v>
      </c>
      <c r="G32" s="297">
        <v>9</v>
      </c>
      <c r="H32" s="297">
        <v>65</v>
      </c>
      <c r="I32" s="297">
        <v>219</v>
      </c>
      <c r="J32" s="302">
        <v>816</v>
      </c>
      <c r="K32" s="297">
        <v>9</v>
      </c>
      <c r="L32" s="307">
        <v>13.2</v>
      </c>
      <c r="M32" s="297">
        <v>7</v>
      </c>
      <c r="N32" s="300">
        <v>60.7</v>
      </c>
      <c r="O32" s="297">
        <v>9</v>
      </c>
      <c r="P32" s="307">
        <v>27.9</v>
      </c>
      <c r="Q32" s="297">
        <v>8</v>
      </c>
      <c r="R32" s="307">
        <v>47.2</v>
      </c>
      <c r="S32" s="302">
        <v>426</v>
      </c>
      <c r="T32" s="302" t="s">
        <v>268</v>
      </c>
      <c r="U32" s="305" t="s">
        <v>354</v>
      </c>
      <c r="V32" s="307">
        <v>67.599999999999994</v>
      </c>
      <c r="W32" s="297">
        <v>5</v>
      </c>
      <c r="X32" s="297">
        <f t="shared" si="2"/>
        <v>57</v>
      </c>
    </row>
    <row r="33" spans="1:25" s="89" customFormat="1" x14ac:dyDescent="0.25">
      <c r="A33" s="322"/>
      <c r="B33" s="323" t="s">
        <v>719</v>
      </c>
      <c r="C33" s="324">
        <f>SUM(C29:C32)/4</f>
        <v>9.0950000000000006</v>
      </c>
      <c r="D33" s="325">
        <v>100</v>
      </c>
      <c r="E33" s="325">
        <v>10</v>
      </c>
      <c r="F33" s="326">
        <f t="shared" ref="F33:J33" si="3">SUM(F29:F32)/4</f>
        <v>9</v>
      </c>
      <c r="G33" s="326">
        <f t="shared" si="3"/>
        <v>9</v>
      </c>
      <c r="H33" s="326">
        <f t="shared" si="3"/>
        <v>70</v>
      </c>
      <c r="I33" s="326">
        <f t="shared" si="3"/>
        <v>222.5</v>
      </c>
      <c r="J33" s="326">
        <f t="shared" si="3"/>
        <v>807.75</v>
      </c>
      <c r="K33" s="327">
        <v>9</v>
      </c>
      <c r="L33" s="327">
        <f>SUM(L29:L32)/4</f>
        <v>13.3</v>
      </c>
      <c r="M33" s="327">
        <v>6</v>
      </c>
      <c r="N33" s="327">
        <f>SUM(N29:N32)/4</f>
        <v>53.275000000000006</v>
      </c>
      <c r="O33" s="327">
        <v>8</v>
      </c>
      <c r="P33" s="327">
        <f>SUM(P29:P32)/4</f>
        <v>27.6</v>
      </c>
      <c r="Q33" s="327">
        <v>8</v>
      </c>
      <c r="R33" s="327">
        <f>SUM(R29:R32)/4</f>
        <v>50.55</v>
      </c>
      <c r="S33" s="326">
        <f>SUM(S29:S32)/4</f>
        <v>365</v>
      </c>
      <c r="T33" s="329"/>
      <c r="U33" s="330"/>
      <c r="V33" s="327">
        <f>SUM(V29:V32)/4</f>
        <v>67.074999999999989</v>
      </c>
      <c r="W33" s="326">
        <v>5</v>
      </c>
      <c r="X33" s="325">
        <f t="shared" si="2"/>
        <v>55</v>
      </c>
    </row>
    <row r="34" spans="1:25" x14ac:dyDescent="0.25">
      <c r="A34" s="219">
        <v>5</v>
      </c>
      <c r="B34" s="41" t="s">
        <v>346</v>
      </c>
      <c r="C34" s="228">
        <v>11.01</v>
      </c>
      <c r="D34" s="229">
        <f>C34*100/AVERAGE($C$29:$C$32)</f>
        <v>121.0555250137438</v>
      </c>
      <c r="E34" s="43">
        <v>14</v>
      </c>
      <c r="F34" s="43">
        <v>9</v>
      </c>
      <c r="G34" s="43">
        <v>9</v>
      </c>
      <c r="H34" s="43">
        <v>68</v>
      </c>
      <c r="I34" s="43">
        <v>226</v>
      </c>
      <c r="J34" s="233">
        <v>800</v>
      </c>
      <c r="K34" s="43">
        <v>9</v>
      </c>
      <c r="L34" s="59">
        <v>12.5</v>
      </c>
      <c r="M34" s="43">
        <v>6</v>
      </c>
      <c r="N34" s="47">
        <v>41.5</v>
      </c>
      <c r="O34" s="43">
        <v>5</v>
      </c>
      <c r="P34" s="59">
        <v>24.3</v>
      </c>
      <c r="Q34" s="43">
        <v>7</v>
      </c>
      <c r="R34" s="59">
        <v>37.35</v>
      </c>
      <c r="S34" s="60">
        <v>325</v>
      </c>
      <c r="T34" s="60" t="s">
        <v>264</v>
      </c>
      <c r="U34" s="223" t="s">
        <v>354</v>
      </c>
      <c r="V34" s="59">
        <v>68.25</v>
      </c>
      <c r="W34" s="43">
        <v>6</v>
      </c>
      <c r="X34" s="43">
        <f t="shared" si="2"/>
        <v>56</v>
      </c>
    </row>
    <row r="35" spans="1:25" x14ac:dyDescent="0.25">
      <c r="A35" s="219">
        <v>6</v>
      </c>
      <c r="B35" s="41" t="s">
        <v>63</v>
      </c>
      <c r="C35" s="228">
        <v>9.8000000000000007</v>
      </c>
      <c r="D35" s="229">
        <f>C35*100/AVERAGE($C$29:$C$32)</f>
        <v>107.75151181968114</v>
      </c>
      <c r="E35" s="43">
        <v>12</v>
      </c>
      <c r="F35" s="43">
        <v>9</v>
      </c>
      <c r="G35" s="43">
        <v>9</v>
      </c>
      <c r="H35" s="43">
        <v>70</v>
      </c>
      <c r="I35" s="43">
        <v>226</v>
      </c>
      <c r="J35" s="233">
        <v>805</v>
      </c>
      <c r="K35" s="43">
        <v>9</v>
      </c>
      <c r="L35" s="59">
        <v>13.5</v>
      </c>
      <c r="M35" s="43">
        <v>7</v>
      </c>
      <c r="N35" s="47">
        <v>57.8</v>
      </c>
      <c r="O35" s="43">
        <v>9</v>
      </c>
      <c r="P35" s="59">
        <v>27.2</v>
      </c>
      <c r="Q35" s="43">
        <v>8</v>
      </c>
      <c r="R35" s="59">
        <v>47.4</v>
      </c>
      <c r="S35" s="61">
        <v>402</v>
      </c>
      <c r="T35" s="165" t="s">
        <v>264</v>
      </c>
      <c r="U35" s="223" t="s">
        <v>354</v>
      </c>
      <c r="V35" s="62">
        <v>67.400000000000006</v>
      </c>
      <c r="W35" s="43">
        <v>5</v>
      </c>
      <c r="X35" s="43">
        <f t="shared" si="2"/>
        <v>59</v>
      </c>
    </row>
    <row r="36" spans="1:25" x14ac:dyDescent="0.25">
      <c r="A36" s="219">
        <v>7</v>
      </c>
      <c r="B36" s="41" t="s">
        <v>347</v>
      </c>
      <c r="C36" s="228">
        <v>11.02</v>
      </c>
      <c r="D36" s="229">
        <f>C36*100/AVERAGE($C$29:$C$32)</f>
        <v>121.16547553600878</v>
      </c>
      <c r="E36" s="43">
        <v>14</v>
      </c>
      <c r="F36" s="43">
        <v>9</v>
      </c>
      <c r="G36" s="43">
        <v>9</v>
      </c>
      <c r="H36" s="43">
        <v>67</v>
      </c>
      <c r="I36" s="43">
        <v>226</v>
      </c>
      <c r="J36" s="233">
        <v>814</v>
      </c>
      <c r="K36" s="43">
        <v>9</v>
      </c>
      <c r="L36" s="59">
        <v>11.6</v>
      </c>
      <c r="M36" s="43">
        <v>5</v>
      </c>
      <c r="N36" s="47">
        <v>56.5</v>
      </c>
      <c r="O36" s="43">
        <v>9</v>
      </c>
      <c r="P36" s="59">
        <v>22.7</v>
      </c>
      <c r="Q36" s="43">
        <v>5</v>
      </c>
      <c r="R36" s="59">
        <v>29.8</v>
      </c>
      <c r="S36" s="61">
        <v>383</v>
      </c>
      <c r="T36" s="61" t="s">
        <v>264</v>
      </c>
      <c r="U36" s="223" t="s">
        <v>354</v>
      </c>
      <c r="V36" s="59">
        <v>69.900000000000006</v>
      </c>
      <c r="W36" s="43">
        <v>8</v>
      </c>
      <c r="X36" s="43">
        <f t="shared" si="2"/>
        <v>59</v>
      </c>
    </row>
    <row r="37" spans="1:25" x14ac:dyDescent="0.25">
      <c r="A37" s="219">
        <v>8</v>
      </c>
      <c r="B37" s="41" t="s">
        <v>64</v>
      </c>
      <c r="C37" s="228">
        <v>10.84</v>
      </c>
      <c r="D37" s="229">
        <f>C37*100/AVERAGE($C$29:$C$32)</f>
        <v>119.18636613523914</v>
      </c>
      <c r="E37" s="43">
        <v>14</v>
      </c>
      <c r="F37" s="43">
        <v>9</v>
      </c>
      <c r="G37" s="43">
        <v>9</v>
      </c>
      <c r="H37" s="43">
        <v>60</v>
      </c>
      <c r="I37" s="43">
        <v>226</v>
      </c>
      <c r="J37" s="233">
        <v>784</v>
      </c>
      <c r="K37" s="43">
        <v>7</v>
      </c>
      <c r="L37" s="59">
        <v>11.9</v>
      </c>
      <c r="M37" s="43">
        <v>5</v>
      </c>
      <c r="N37" s="47">
        <v>53.8</v>
      </c>
      <c r="O37" s="43">
        <v>8</v>
      </c>
      <c r="P37" s="59">
        <v>23.4</v>
      </c>
      <c r="Q37" s="43">
        <v>7</v>
      </c>
      <c r="R37" s="59">
        <v>32.700000000000003</v>
      </c>
      <c r="S37" s="61">
        <v>338</v>
      </c>
      <c r="T37" s="61" t="s">
        <v>264</v>
      </c>
      <c r="U37" s="223" t="s">
        <v>354</v>
      </c>
      <c r="V37" s="59">
        <v>67.900000000000006</v>
      </c>
      <c r="W37" s="43">
        <v>6</v>
      </c>
      <c r="X37" s="43">
        <f t="shared" si="2"/>
        <v>56</v>
      </c>
    </row>
    <row r="38" spans="1:25" x14ac:dyDescent="0.25">
      <c r="A38" s="219">
        <v>9</v>
      </c>
      <c r="B38" s="41" t="s">
        <v>348</v>
      </c>
      <c r="C38" s="228">
        <v>9.49</v>
      </c>
      <c r="D38" s="229">
        <f t="shared" ref="D38:D44" si="4">C38*100/AVERAGE($C$29:$C$32)</f>
        <v>104.34304562946673</v>
      </c>
      <c r="E38" s="43">
        <v>10</v>
      </c>
      <c r="F38" s="43">
        <v>9</v>
      </c>
      <c r="G38" s="43">
        <v>9</v>
      </c>
      <c r="H38" s="43">
        <v>71</v>
      </c>
      <c r="I38" s="43">
        <v>226</v>
      </c>
      <c r="J38" s="233">
        <v>799</v>
      </c>
      <c r="K38" s="43">
        <v>9</v>
      </c>
      <c r="L38" s="59">
        <v>12.3</v>
      </c>
      <c r="M38" s="43">
        <v>6</v>
      </c>
      <c r="N38" s="47">
        <v>54.7</v>
      </c>
      <c r="O38" s="43">
        <v>9</v>
      </c>
      <c r="P38" s="59">
        <v>24.8</v>
      </c>
      <c r="Q38" s="43">
        <v>7</v>
      </c>
      <c r="R38" s="59">
        <v>34.799999999999997</v>
      </c>
      <c r="S38" s="61">
        <v>395</v>
      </c>
      <c r="T38" s="61" t="s">
        <v>264</v>
      </c>
      <c r="U38" s="223" t="s">
        <v>354</v>
      </c>
      <c r="V38" s="59">
        <v>69</v>
      </c>
      <c r="W38" s="43">
        <v>7</v>
      </c>
      <c r="X38" s="43">
        <f t="shared" si="2"/>
        <v>57</v>
      </c>
    </row>
    <row r="39" spans="1:25" x14ac:dyDescent="0.25">
      <c r="A39" s="219">
        <v>10</v>
      </c>
      <c r="B39" s="41" t="s">
        <v>349</v>
      </c>
      <c r="C39" s="228">
        <v>10.45</v>
      </c>
      <c r="D39" s="229">
        <f t="shared" si="4"/>
        <v>114.89829576690488</v>
      </c>
      <c r="E39" s="43">
        <v>12</v>
      </c>
      <c r="F39" s="43">
        <v>9</v>
      </c>
      <c r="G39" s="43">
        <v>9</v>
      </c>
      <c r="H39" s="43">
        <v>80</v>
      </c>
      <c r="I39" s="43">
        <v>226</v>
      </c>
      <c r="J39" s="233">
        <v>810</v>
      </c>
      <c r="K39" s="43">
        <v>9</v>
      </c>
      <c r="L39" s="59">
        <v>12.4</v>
      </c>
      <c r="M39" s="43">
        <v>6</v>
      </c>
      <c r="N39" s="47">
        <v>49.4</v>
      </c>
      <c r="O39" s="43">
        <v>7</v>
      </c>
      <c r="P39" s="59">
        <v>25</v>
      </c>
      <c r="Q39" s="43">
        <v>7</v>
      </c>
      <c r="R39" s="59">
        <v>42.7</v>
      </c>
      <c r="S39" s="61">
        <v>378</v>
      </c>
      <c r="T39" s="61" t="s">
        <v>264</v>
      </c>
      <c r="U39" s="223" t="s">
        <v>354</v>
      </c>
      <c r="V39" s="59">
        <v>66.7</v>
      </c>
      <c r="W39" s="43">
        <v>4</v>
      </c>
      <c r="X39" s="43">
        <f t="shared" si="2"/>
        <v>54</v>
      </c>
    </row>
    <row r="40" spans="1:25" x14ac:dyDescent="0.25">
      <c r="A40" s="219">
        <v>11</v>
      </c>
      <c r="B40" s="41" t="s">
        <v>721</v>
      </c>
      <c r="C40" s="228">
        <v>9.93</v>
      </c>
      <c r="D40" s="229">
        <f t="shared" si="4"/>
        <v>109.18086860912588</v>
      </c>
      <c r="E40" s="43">
        <v>12</v>
      </c>
      <c r="F40" s="43">
        <v>9</v>
      </c>
      <c r="G40" s="43">
        <v>9</v>
      </c>
      <c r="H40" s="43">
        <v>74</v>
      </c>
      <c r="I40" s="43">
        <v>223</v>
      </c>
      <c r="J40" s="233">
        <v>816</v>
      </c>
      <c r="K40" s="43">
        <v>9</v>
      </c>
      <c r="L40" s="59">
        <v>12.8</v>
      </c>
      <c r="M40" s="43">
        <v>6</v>
      </c>
      <c r="N40" s="47">
        <v>58.7</v>
      </c>
      <c r="O40" s="43">
        <v>9</v>
      </c>
      <c r="P40" s="59">
        <v>25.6</v>
      </c>
      <c r="Q40" s="43">
        <v>8</v>
      </c>
      <c r="R40" s="59">
        <v>41.8</v>
      </c>
      <c r="S40" s="61">
        <v>383</v>
      </c>
      <c r="T40" s="61" t="s">
        <v>260</v>
      </c>
      <c r="U40" s="223" t="s">
        <v>354</v>
      </c>
      <c r="V40" s="59">
        <v>67.900000000000006</v>
      </c>
      <c r="W40" s="43">
        <v>6</v>
      </c>
      <c r="X40" s="43">
        <f t="shared" si="2"/>
        <v>59</v>
      </c>
    </row>
    <row r="41" spans="1:25" x14ac:dyDescent="0.25">
      <c r="A41" s="219">
        <v>12</v>
      </c>
      <c r="B41" s="41" t="s">
        <v>350</v>
      </c>
      <c r="C41" s="228">
        <v>11.32</v>
      </c>
      <c r="D41" s="229">
        <f t="shared" si="4"/>
        <v>124.46399120395822</v>
      </c>
      <c r="E41" s="43">
        <v>14</v>
      </c>
      <c r="F41" s="43">
        <v>9</v>
      </c>
      <c r="G41" s="43">
        <v>9</v>
      </c>
      <c r="H41" s="43">
        <v>72</v>
      </c>
      <c r="I41" s="43">
        <v>226</v>
      </c>
      <c r="J41" s="233">
        <v>784</v>
      </c>
      <c r="K41" s="43">
        <v>7</v>
      </c>
      <c r="L41" s="59">
        <v>11.5</v>
      </c>
      <c r="M41" s="43">
        <v>5</v>
      </c>
      <c r="N41" s="47">
        <v>51.9</v>
      </c>
      <c r="O41" s="43">
        <v>8</v>
      </c>
      <c r="P41" s="59">
        <v>22.1</v>
      </c>
      <c r="Q41" s="43">
        <v>5</v>
      </c>
      <c r="R41" s="59">
        <v>29.4</v>
      </c>
      <c r="S41" s="61">
        <v>370</v>
      </c>
      <c r="T41" s="61" t="s">
        <v>264</v>
      </c>
      <c r="U41" s="223" t="s">
        <v>354</v>
      </c>
      <c r="V41" s="59">
        <v>69.2</v>
      </c>
      <c r="W41" s="43">
        <v>8</v>
      </c>
      <c r="X41" s="43">
        <f t="shared" si="2"/>
        <v>56</v>
      </c>
    </row>
    <row r="42" spans="1:25" x14ac:dyDescent="0.25">
      <c r="A42" s="219">
        <v>13</v>
      </c>
      <c r="B42" s="41" t="s">
        <v>351</v>
      </c>
      <c r="C42" s="228">
        <v>10.51</v>
      </c>
      <c r="D42" s="229">
        <f t="shared" si="4"/>
        <v>115.55799890049477</v>
      </c>
      <c r="E42" s="230">
        <v>14</v>
      </c>
      <c r="F42" s="230">
        <v>9</v>
      </c>
      <c r="G42" s="230">
        <v>9</v>
      </c>
      <c r="H42" s="230">
        <v>69</v>
      </c>
      <c r="I42" s="230">
        <v>226</v>
      </c>
      <c r="J42" s="234">
        <v>796</v>
      </c>
      <c r="K42" s="230">
        <v>8</v>
      </c>
      <c r="L42" s="220">
        <v>12.1</v>
      </c>
      <c r="M42" s="230">
        <v>6</v>
      </c>
      <c r="N42" s="231">
        <v>51.3</v>
      </c>
      <c r="O42" s="230">
        <v>8</v>
      </c>
      <c r="P42" s="220">
        <v>24.3</v>
      </c>
      <c r="Q42" s="230">
        <v>7</v>
      </c>
      <c r="R42" s="220">
        <v>36.1</v>
      </c>
      <c r="S42" s="234">
        <v>349</v>
      </c>
      <c r="T42" s="234" t="s">
        <v>264</v>
      </c>
      <c r="U42" s="223" t="s">
        <v>354</v>
      </c>
      <c r="V42" s="220">
        <v>67.099999999999994</v>
      </c>
      <c r="W42" s="230">
        <v>5</v>
      </c>
      <c r="X42" s="230">
        <f t="shared" si="2"/>
        <v>57</v>
      </c>
    </row>
    <row r="43" spans="1:25" x14ac:dyDescent="0.25">
      <c r="A43" s="219">
        <v>14</v>
      </c>
      <c r="B43" s="41" t="s">
        <v>352</v>
      </c>
      <c r="C43" s="228">
        <v>10.050000000000001</v>
      </c>
      <c r="D43" s="229">
        <f t="shared" si="4"/>
        <v>110.50027487630567</v>
      </c>
      <c r="E43" s="43">
        <v>12</v>
      </c>
      <c r="F43" s="43">
        <v>9</v>
      </c>
      <c r="G43" s="43">
        <v>9</v>
      </c>
      <c r="H43" s="43">
        <v>77</v>
      </c>
      <c r="I43" s="43">
        <v>223</v>
      </c>
      <c r="J43" s="233">
        <v>805</v>
      </c>
      <c r="K43" s="43">
        <v>9</v>
      </c>
      <c r="L43" s="59">
        <v>13</v>
      </c>
      <c r="M43" s="43">
        <v>6</v>
      </c>
      <c r="N43" s="47">
        <v>51.6</v>
      </c>
      <c r="O43" s="43">
        <v>8</v>
      </c>
      <c r="P43" s="59">
        <v>26.5</v>
      </c>
      <c r="Q43" s="43">
        <v>8</v>
      </c>
      <c r="R43" s="59">
        <v>46.6</v>
      </c>
      <c r="S43" s="61">
        <v>265</v>
      </c>
      <c r="T43" s="61" t="s">
        <v>260</v>
      </c>
      <c r="U43" s="223" t="s">
        <v>354</v>
      </c>
      <c r="V43" s="59">
        <v>67.099999999999994</v>
      </c>
      <c r="W43" s="43">
        <v>5</v>
      </c>
      <c r="X43" s="43">
        <f t="shared" si="2"/>
        <v>57</v>
      </c>
    </row>
    <row r="44" spans="1:25" x14ac:dyDescent="0.25">
      <c r="A44" s="219">
        <v>15</v>
      </c>
      <c r="B44" s="41" t="s">
        <v>65</v>
      </c>
      <c r="C44" s="228">
        <v>10.029999999999999</v>
      </c>
      <c r="D44" s="229">
        <f t="shared" si="4"/>
        <v>110.28037383177568</v>
      </c>
      <c r="E44" s="43">
        <v>12</v>
      </c>
      <c r="F44" s="43">
        <v>9</v>
      </c>
      <c r="G44" s="43">
        <v>9</v>
      </c>
      <c r="H44" s="43">
        <v>74</v>
      </c>
      <c r="I44" s="43">
        <v>226</v>
      </c>
      <c r="J44" s="233">
        <v>800</v>
      </c>
      <c r="K44" s="43">
        <v>9</v>
      </c>
      <c r="L44" s="59">
        <v>12.9</v>
      </c>
      <c r="M44" s="43">
        <v>6</v>
      </c>
      <c r="N44" s="47">
        <v>57.1</v>
      </c>
      <c r="O44" s="43">
        <v>9</v>
      </c>
      <c r="P44" s="59">
        <v>27</v>
      </c>
      <c r="Q44" s="43">
        <v>8</v>
      </c>
      <c r="R44" s="59">
        <v>43.3</v>
      </c>
      <c r="S44" s="61">
        <v>285</v>
      </c>
      <c r="T44" s="61" t="s">
        <v>264</v>
      </c>
      <c r="U44" s="223" t="s">
        <v>354</v>
      </c>
      <c r="V44" s="59">
        <v>68.3</v>
      </c>
      <c r="W44" s="43">
        <v>6</v>
      </c>
      <c r="X44" s="43">
        <f t="shared" si="2"/>
        <v>59</v>
      </c>
    </row>
    <row r="46" spans="1:25" x14ac:dyDescent="0.25">
      <c r="A46" s="101" t="s">
        <v>94</v>
      </c>
    </row>
    <row r="47" spans="1:25" x14ac:dyDescent="0.25">
      <c r="A47" s="304">
        <v>1</v>
      </c>
      <c r="B47" s="296" t="s">
        <v>342</v>
      </c>
      <c r="C47" s="299">
        <v>7.86</v>
      </c>
      <c r="D47" s="297">
        <v>100</v>
      </c>
      <c r="E47" s="297">
        <v>10</v>
      </c>
      <c r="F47" s="297">
        <v>9</v>
      </c>
      <c r="G47" s="297">
        <v>9</v>
      </c>
      <c r="H47" s="297">
        <v>82</v>
      </c>
      <c r="I47" s="297">
        <v>227</v>
      </c>
      <c r="J47" s="302">
        <v>779</v>
      </c>
      <c r="K47" s="297">
        <v>7</v>
      </c>
      <c r="L47" s="306">
        <v>14.4</v>
      </c>
      <c r="M47" s="297">
        <v>8</v>
      </c>
      <c r="N47" s="300">
        <v>50.902616279069768</v>
      </c>
      <c r="O47" s="297">
        <v>7</v>
      </c>
      <c r="P47" s="306">
        <v>28.1</v>
      </c>
      <c r="Q47" s="297">
        <v>8</v>
      </c>
      <c r="R47" s="306">
        <v>56.9</v>
      </c>
      <c r="S47" s="305">
        <v>111</v>
      </c>
      <c r="T47" s="305" t="s">
        <v>266</v>
      </c>
      <c r="U47" s="305" t="s">
        <v>356</v>
      </c>
      <c r="V47" s="306">
        <v>64.599999999999994</v>
      </c>
      <c r="W47" s="297">
        <v>1</v>
      </c>
      <c r="X47" s="297">
        <f>SUM(E47+F47+K47+M47+O47+Q47+W47)</f>
        <v>50</v>
      </c>
      <c r="Y47">
        <f>SUM(X47:X50)/4</f>
        <v>51.25</v>
      </c>
    </row>
    <row r="48" spans="1:25" x14ac:dyDescent="0.25">
      <c r="A48" s="304">
        <v>2</v>
      </c>
      <c r="B48" s="296" t="s">
        <v>343</v>
      </c>
      <c r="C48" s="299">
        <v>7.66</v>
      </c>
      <c r="D48" s="297">
        <v>100</v>
      </c>
      <c r="E48" s="297">
        <v>10</v>
      </c>
      <c r="F48" s="297">
        <v>9</v>
      </c>
      <c r="G48" s="297">
        <v>9</v>
      </c>
      <c r="H48" s="297">
        <v>78</v>
      </c>
      <c r="I48" s="297">
        <v>227</v>
      </c>
      <c r="J48" s="302">
        <v>788</v>
      </c>
      <c r="K48" s="297">
        <v>8</v>
      </c>
      <c r="L48" s="307">
        <v>13.3</v>
      </c>
      <c r="M48" s="297">
        <v>7</v>
      </c>
      <c r="N48" s="300">
        <v>41.474348837209305</v>
      </c>
      <c r="O48" s="297">
        <v>5</v>
      </c>
      <c r="P48" s="307">
        <v>25.5</v>
      </c>
      <c r="Q48" s="297">
        <v>8</v>
      </c>
      <c r="R48" s="307">
        <v>51.2</v>
      </c>
      <c r="S48" s="302">
        <v>110</v>
      </c>
      <c r="T48" s="302" t="s">
        <v>266</v>
      </c>
      <c r="U48" s="305" t="s">
        <v>356</v>
      </c>
      <c r="V48" s="307">
        <v>67.099999999999994</v>
      </c>
      <c r="W48" s="297">
        <v>5</v>
      </c>
      <c r="X48" s="297">
        <f t="shared" ref="X48:X62" si="5">SUM(E48+F48+K48+M48+O48+Q48+W48)</f>
        <v>52</v>
      </c>
    </row>
    <row r="49" spans="1:24" x14ac:dyDescent="0.25">
      <c r="A49" s="304">
        <v>3</v>
      </c>
      <c r="B49" s="296" t="s">
        <v>344</v>
      </c>
      <c r="C49" s="299">
        <v>6.26</v>
      </c>
      <c r="D49" s="297">
        <v>100</v>
      </c>
      <c r="E49" s="297">
        <v>10</v>
      </c>
      <c r="F49" s="297">
        <v>9</v>
      </c>
      <c r="G49" s="297">
        <v>8</v>
      </c>
      <c r="H49" s="297">
        <v>69</v>
      </c>
      <c r="I49" s="297">
        <v>221</v>
      </c>
      <c r="J49" s="302">
        <v>775</v>
      </c>
      <c r="K49" s="297">
        <v>7</v>
      </c>
      <c r="L49" s="307">
        <v>15.2</v>
      </c>
      <c r="M49" s="297">
        <v>8</v>
      </c>
      <c r="N49" s="300">
        <v>43.122139534883715</v>
      </c>
      <c r="O49" s="297">
        <v>6</v>
      </c>
      <c r="P49" s="307">
        <v>30.8</v>
      </c>
      <c r="Q49" s="297">
        <v>9</v>
      </c>
      <c r="R49" s="307">
        <v>62.1</v>
      </c>
      <c r="S49" s="302">
        <v>99</v>
      </c>
      <c r="T49" s="302" t="s">
        <v>262</v>
      </c>
      <c r="U49" s="305" t="s">
        <v>356</v>
      </c>
      <c r="V49" s="307">
        <v>64.099999999999994</v>
      </c>
      <c r="W49" s="297">
        <v>1</v>
      </c>
      <c r="X49" s="297">
        <f t="shared" si="5"/>
        <v>50</v>
      </c>
    </row>
    <row r="50" spans="1:24" x14ac:dyDescent="0.25">
      <c r="A50" s="304">
        <v>4</v>
      </c>
      <c r="B50" s="296" t="s">
        <v>345</v>
      </c>
      <c r="C50" s="299">
        <v>7.8</v>
      </c>
      <c r="D50" s="297">
        <v>100</v>
      </c>
      <c r="E50" s="297">
        <v>10</v>
      </c>
      <c r="F50" s="297">
        <v>9</v>
      </c>
      <c r="G50" s="297">
        <v>7</v>
      </c>
      <c r="H50" s="297">
        <v>93</v>
      </c>
      <c r="I50" s="297">
        <v>223</v>
      </c>
      <c r="J50" s="302">
        <v>797</v>
      </c>
      <c r="K50" s="297">
        <v>8</v>
      </c>
      <c r="L50" s="307">
        <v>13.7</v>
      </c>
      <c r="M50" s="297">
        <v>7</v>
      </c>
      <c r="N50" s="300">
        <v>53.588662790697676</v>
      </c>
      <c r="O50" s="297">
        <v>8</v>
      </c>
      <c r="P50" s="307">
        <v>26.4</v>
      </c>
      <c r="Q50" s="297">
        <v>8</v>
      </c>
      <c r="R50" s="307">
        <v>53.2</v>
      </c>
      <c r="S50" s="302">
        <v>104</v>
      </c>
      <c r="T50" s="302" t="s">
        <v>260</v>
      </c>
      <c r="U50" s="305" t="s">
        <v>356</v>
      </c>
      <c r="V50" s="307">
        <v>66.2</v>
      </c>
      <c r="W50" s="297">
        <v>3</v>
      </c>
      <c r="X50" s="297">
        <f t="shared" si="5"/>
        <v>53</v>
      </c>
    </row>
    <row r="51" spans="1:24" s="89" customFormat="1" x14ac:dyDescent="0.25">
      <c r="A51" s="322"/>
      <c r="B51" s="323" t="s">
        <v>719</v>
      </c>
      <c r="C51" s="324">
        <f>SUM(C47:C50)/4</f>
        <v>7.3950000000000005</v>
      </c>
      <c r="D51" s="325">
        <v>100</v>
      </c>
      <c r="E51" s="325">
        <v>10</v>
      </c>
      <c r="F51" s="326">
        <f t="shared" ref="F51:J51" si="6">SUM(F47:F50)/4</f>
        <v>9</v>
      </c>
      <c r="G51" s="326">
        <f t="shared" si="6"/>
        <v>8.25</v>
      </c>
      <c r="H51" s="326">
        <f t="shared" si="6"/>
        <v>80.5</v>
      </c>
      <c r="I51" s="326">
        <f t="shared" si="6"/>
        <v>224.5</v>
      </c>
      <c r="J51" s="326">
        <f t="shared" si="6"/>
        <v>784.75</v>
      </c>
      <c r="K51" s="325">
        <v>7</v>
      </c>
      <c r="L51" s="327">
        <f>SUM(L47:L50)/4</f>
        <v>14.150000000000002</v>
      </c>
      <c r="M51" s="327">
        <v>8</v>
      </c>
      <c r="N51" s="327">
        <f>SUM(N47:N50)/4</f>
        <v>47.271941860465112</v>
      </c>
      <c r="O51" s="327">
        <v>7</v>
      </c>
      <c r="P51" s="327">
        <f>SUM(P47:P50)/4</f>
        <v>27.700000000000003</v>
      </c>
      <c r="Q51" s="327">
        <v>8</v>
      </c>
      <c r="R51" s="327">
        <f>SUM(R47:R50)/4</f>
        <v>55.849999999999994</v>
      </c>
      <c r="S51" s="326">
        <f>SUM(S47:S50)/4</f>
        <v>106</v>
      </c>
      <c r="T51" s="328"/>
      <c r="U51" s="331"/>
      <c r="V51" s="324">
        <f>SUM(V47:V50)/4</f>
        <v>65.5</v>
      </c>
      <c r="W51" s="325">
        <v>2</v>
      </c>
      <c r="X51" s="325">
        <f t="shared" si="5"/>
        <v>51</v>
      </c>
    </row>
    <row r="52" spans="1:24" x14ac:dyDescent="0.25">
      <c r="A52" s="219">
        <v>5</v>
      </c>
      <c r="B52" s="41" t="s">
        <v>346</v>
      </c>
      <c r="C52" s="228">
        <v>8.66</v>
      </c>
      <c r="D52" s="229">
        <f>C52*100/AVERAGE($C$47:$C50)</f>
        <v>117.10615280594996</v>
      </c>
      <c r="E52" s="43">
        <v>14</v>
      </c>
      <c r="F52" s="43">
        <v>9</v>
      </c>
      <c r="G52" s="43">
        <v>9</v>
      </c>
      <c r="H52" s="43">
        <v>80</v>
      </c>
      <c r="I52" s="43">
        <v>225</v>
      </c>
      <c r="J52" s="60">
        <v>774</v>
      </c>
      <c r="K52" s="43">
        <v>7</v>
      </c>
      <c r="L52" s="59">
        <v>13</v>
      </c>
      <c r="M52" s="43">
        <v>6</v>
      </c>
      <c r="N52" s="47">
        <v>37.875348837209302</v>
      </c>
      <c r="O52" s="43">
        <v>4</v>
      </c>
      <c r="P52" s="59">
        <v>24.8</v>
      </c>
      <c r="Q52" s="43">
        <v>7</v>
      </c>
      <c r="R52" s="59">
        <v>40.9</v>
      </c>
      <c r="S52" s="60">
        <v>246</v>
      </c>
      <c r="T52" s="60" t="s">
        <v>353</v>
      </c>
      <c r="U52" s="223" t="s">
        <v>356</v>
      </c>
      <c r="V52" s="59">
        <v>67.099999999999994</v>
      </c>
      <c r="W52" s="43">
        <v>5</v>
      </c>
      <c r="X52" s="43">
        <f t="shared" si="5"/>
        <v>52</v>
      </c>
    </row>
    <row r="53" spans="1:24" x14ac:dyDescent="0.25">
      <c r="A53" s="219">
        <v>6</v>
      </c>
      <c r="B53" s="41" t="s">
        <v>63</v>
      </c>
      <c r="C53" s="228">
        <v>7.5</v>
      </c>
      <c r="D53" s="229">
        <f>C53*100/AVERAGE($C$47:$C50)</f>
        <v>101.41987829614604</v>
      </c>
      <c r="E53" s="43">
        <v>10</v>
      </c>
      <c r="F53" s="43">
        <v>9</v>
      </c>
      <c r="G53" s="43">
        <v>9</v>
      </c>
      <c r="H53" s="43">
        <v>83</v>
      </c>
      <c r="I53" s="43">
        <v>227</v>
      </c>
      <c r="J53" s="61">
        <v>779</v>
      </c>
      <c r="K53" s="43">
        <v>7</v>
      </c>
      <c r="L53" s="59">
        <v>14.9</v>
      </c>
      <c r="M53" s="43">
        <v>8</v>
      </c>
      <c r="N53" s="47">
        <v>53.303581395348829</v>
      </c>
      <c r="O53" s="43">
        <v>8</v>
      </c>
      <c r="P53" s="59">
        <v>30.2</v>
      </c>
      <c r="Q53" s="43">
        <v>9</v>
      </c>
      <c r="R53" s="59">
        <v>59.3</v>
      </c>
      <c r="S53" s="61">
        <v>108</v>
      </c>
      <c r="T53" s="165" t="s">
        <v>266</v>
      </c>
      <c r="U53" s="223" t="s">
        <v>356</v>
      </c>
      <c r="V53" s="62">
        <v>64.8</v>
      </c>
      <c r="W53" s="43">
        <v>1</v>
      </c>
      <c r="X53" s="225">
        <f t="shared" si="5"/>
        <v>52</v>
      </c>
    </row>
    <row r="54" spans="1:24" x14ac:dyDescent="0.25">
      <c r="A54" s="219">
        <v>7</v>
      </c>
      <c r="B54" s="41" t="s">
        <v>347</v>
      </c>
      <c r="C54" s="228">
        <v>8.2200000000000006</v>
      </c>
      <c r="D54" s="229">
        <f>C54*100/AVERAGE($C$47:$C50)</f>
        <v>111.15618661257608</v>
      </c>
      <c r="E54" s="43">
        <v>12</v>
      </c>
      <c r="F54" s="43">
        <v>9</v>
      </c>
      <c r="G54" s="43">
        <v>9</v>
      </c>
      <c r="H54" s="43">
        <v>77</v>
      </c>
      <c r="I54" s="43">
        <v>227</v>
      </c>
      <c r="J54" s="60">
        <v>788</v>
      </c>
      <c r="K54" s="43">
        <v>8</v>
      </c>
      <c r="L54" s="59">
        <v>12.9</v>
      </c>
      <c r="M54" s="43">
        <v>6</v>
      </c>
      <c r="N54" s="47">
        <v>47.748546511627907</v>
      </c>
      <c r="O54" s="43">
        <v>7</v>
      </c>
      <c r="P54" s="59">
        <v>24.9</v>
      </c>
      <c r="Q54" s="43">
        <v>7</v>
      </c>
      <c r="R54" s="59">
        <v>41.4</v>
      </c>
      <c r="S54" s="61">
        <v>158</v>
      </c>
      <c r="T54" s="61" t="s">
        <v>266</v>
      </c>
      <c r="U54" s="223" t="s">
        <v>356</v>
      </c>
      <c r="V54" s="59">
        <v>68</v>
      </c>
      <c r="W54" s="43">
        <v>6</v>
      </c>
      <c r="X54" s="43">
        <f t="shared" si="5"/>
        <v>55</v>
      </c>
    </row>
    <row r="55" spans="1:24" x14ac:dyDescent="0.25">
      <c r="A55" s="219">
        <v>8</v>
      </c>
      <c r="B55" s="41" t="s">
        <v>64</v>
      </c>
      <c r="C55" s="228">
        <v>8.08</v>
      </c>
      <c r="D55" s="229">
        <f>C55*100/AVERAGE($C$47:$C50)</f>
        <v>109.263015551048</v>
      </c>
      <c r="E55" s="43">
        <v>12</v>
      </c>
      <c r="F55" s="43">
        <v>9</v>
      </c>
      <c r="G55" s="43">
        <v>9</v>
      </c>
      <c r="H55" s="43">
        <v>79</v>
      </c>
      <c r="I55" s="43">
        <v>227</v>
      </c>
      <c r="J55" s="60">
        <v>770</v>
      </c>
      <c r="K55" s="43">
        <v>6</v>
      </c>
      <c r="L55" s="59">
        <v>13.3</v>
      </c>
      <c r="M55" s="43">
        <v>7</v>
      </c>
      <c r="N55" s="47">
        <v>48.456837209302329</v>
      </c>
      <c r="O55" s="43">
        <v>7</v>
      </c>
      <c r="P55" s="59">
        <v>25.3</v>
      </c>
      <c r="Q55" s="43">
        <v>8</v>
      </c>
      <c r="R55" s="59">
        <v>46.5</v>
      </c>
      <c r="S55" s="61">
        <v>116</v>
      </c>
      <c r="T55" s="61" t="s">
        <v>266</v>
      </c>
      <c r="U55" s="223" t="s">
        <v>356</v>
      </c>
      <c r="V55" s="59">
        <v>66.3</v>
      </c>
      <c r="W55" s="43">
        <v>3</v>
      </c>
      <c r="X55" s="43">
        <f t="shared" si="5"/>
        <v>52</v>
      </c>
    </row>
    <row r="56" spans="1:24" x14ac:dyDescent="0.25">
      <c r="A56" s="219">
        <v>9</v>
      </c>
      <c r="B56" s="41" t="s">
        <v>348</v>
      </c>
      <c r="C56" s="228">
        <v>7.08</v>
      </c>
      <c r="D56" s="229">
        <f>C56*100/AVERAGE($C$47:$C50)</f>
        <v>95.740365111561857</v>
      </c>
      <c r="E56" s="43">
        <v>10</v>
      </c>
      <c r="F56" s="43">
        <v>9</v>
      </c>
      <c r="G56" s="43">
        <v>9</v>
      </c>
      <c r="H56" s="43">
        <v>68</v>
      </c>
      <c r="I56" s="43">
        <v>226</v>
      </c>
      <c r="J56" s="60">
        <v>760</v>
      </c>
      <c r="K56" s="43">
        <v>6</v>
      </c>
      <c r="L56" s="59">
        <v>13.2</v>
      </c>
      <c r="M56" s="43">
        <v>7</v>
      </c>
      <c r="N56" s="47">
        <v>45.438953488372086</v>
      </c>
      <c r="O56" s="43">
        <v>6</v>
      </c>
      <c r="P56" s="59">
        <v>25.7</v>
      </c>
      <c r="Q56" s="43">
        <v>8</v>
      </c>
      <c r="R56" s="59">
        <v>44</v>
      </c>
      <c r="S56" s="61">
        <v>104</v>
      </c>
      <c r="T56" s="61" t="s">
        <v>264</v>
      </c>
      <c r="U56" s="223" t="s">
        <v>356</v>
      </c>
      <c r="V56" s="59">
        <v>66.599999999999994</v>
      </c>
      <c r="W56" s="43">
        <v>4</v>
      </c>
      <c r="X56" s="43">
        <f t="shared" si="5"/>
        <v>50</v>
      </c>
    </row>
    <row r="57" spans="1:24" x14ac:dyDescent="0.25">
      <c r="A57" s="219">
        <v>10</v>
      </c>
      <c r="B57" s="41" t="s">
        <v>349</v>
      </c>
      <c r="C57" s="228">
        <v>8.07</v>
      </c>
      <c r="D57" s="229">
        <f>C57*100/AVERAGE($C$47:$C50)</f>
        <v>109.12778904665313</v>
      </c>
      <c r="E57" s="43">
        <v>12</v>
      </c>
      <c r="F57" s="43">
        <v>8</v>
      </c>
      <c r="G57" s="43">
        <v>9</v>
      </c>
      <c r="H57" s="43">
        <v>77</v>
      </c>
      <c r="I57" s="43">
        <v>228</v>
      </c>
      <c r="J57" s="60">
        <v>783</v>
      </c>
      <c r="K57" s="43">
        <v>7</v>
      </c>
      <c r="L57" s="59">
        <v>13.2</v>
      </c>
      <c r="M57" s="43">
        <v>7</v>
      </c>
      <c r="N57" s="47">
        <v>42.712209302325576</v>
      </c>
      <c r="O57" s="43">
        <v>5</v>
      </c>
      <c r="P57" s="59">
        <v>25.3</v>
      </c>
      <c r="Q57" s="43">
        <v>8</v>
      </c>
      <c r="R57" s="59">
        <v>47.9</v>
      </c>
      <c r="S57" s="61">
        <v>258</v>
      </c>
      <c r="T57" s="61" t="s">
        <v>355</v>
      </c>
      <c r="U57" s="223" t="s">
        <v>356</v>
      </c>
      <c r="V57" s="59">
        <v>65.400000000000006</v>
      </c>
      <c r="W57" s="43">
        <v>2</v>
      </c>
      <c r="X57" s="43">
        <f t="shared" si="5"/>
        <v>49</v>
      </c>
    </row>
    <row r="58" spans="1:24" x14ac:dyDescent="0.25">
      <c r="A58" s="219">
        <v>11</v>
      </c>
      <c r="B58" s="41" t="s">
        <v>721</v>
      </c>
      <c r="C58" s="228">
        <v>8.44</v>
      </c>
      <c r="D58" s="229">
        <f>C58*100/AVERAGE($C$47:$C50)</f>
        <v>114.13116970926301</v>
      </c>
      <c r="E58" s="43">
        <v>12</v>
      </c>
      <c r="F58" s="43">
        <v>9</v>
      </c>
      <c r="G58" s="43">
        <v>9</v>
      </c>
      <c r="H58" s="43">
        <v>76</v>
      </c>
      <c r="I58" s="43">
        <v>224</v>
      </c>
      <c r="J58" s="60">
        <v>784</v>
      </c>
      <c r="K58" s="43">
        <v>7</v>
      </c>
      <c r="L58" s="59">
        <v>12.9</v>
      </c>
      <c r="M58" s="43">
        <v>6</v>
      </c>
      <c r="N58" s="47">
        <v>47.85658139534884</v>
      </c>
      <c r="O58" s="43">
        <v>7</v>
      </c>
      <c r="P58" s="59">
        <v>23.7</v>
      </c>
      <c r="Q58" s="43">
        <v>7</v>
      </c>
      <c r="R58" s="59">
        <v>42</v>
      </c>
      <c r="S58" s="61">
        <v>123</v>
      </c>
      <c r="T58" s="61" t="s">
        <v>267</v>
      </c>
      <c r="U58" s="223" t="s">
        <v>356</v>
      </c>
      <c r="V58" s="59">
        <v>67.5</v>
      </c>
      <c r="W58" s="43">
        <v>5</v>
      </c>
      <c r="X58" s="43">
        <f t="shared" si="5"/>
        <v>53</v>
      </c>
    </row>
    <row r="59" spans="1:24" x14ac:dyDescent="0.25">
      <c r="A59" s="219">
        <v>12</v>
      </c>
      <c r="B59" s="41" t="s">
        <v>350</v>
      </c>
      <c r="C59" s="228">
        <v>8.82</v>
      </c>
      <c r="D59" s="229">
        <f>C59*100/AVERAGE($C$47:$C50)</f>
        <v>119.26977687626774</v>
      </c>
      <c r="E59" s="43">
        <v>14</v>
      </c>
      <c r="F59" s="43">
        <v>9</v>
      </c>
      <c r="G59" s="43">
        <v>9</v>
      </c>
      <c r="H59" s="43">
        <v>75</v>
      </c>
      <c r="I59" s="43">
        <v>227</v>
      </c>
      <c r="J59" s="60">
        <v>741</v>
      </c>
      <c r="K59" s="43">
        <v>5</v>
      </c>
      <c r="L59" s="59">
        <v>12.2</v>
      </c>
      <c r="M59" s="43">
        <v>6</v>
      </c>
      <c r="N59" s="47">
        <v>43.129360465116278</v>
      </c>
      <c r="O59" s="43">
        <v>6</v>
      </c>
      <c r="P59" s="59">
        <v>22.1</v>
      </c>
      <c r="Q59" s="43">
        <v>5</v>
      </c>
      <c r="R59" s="59">
        <v>33.200000000000003</v>
      </c>
      <c r="S59" s="61">
        <v>100</v>
      </c>
      <c r="T59" s="61" t="s">
        <v>266</v>
      </c>
      <c r="U59" s="223" t="s">
        <v>356</v>
      </c>
      <c r="V59" s="59">
        <v>67.599999999999994</v>
      </c>
      <c r="W59" s="43">
        <v>5</v>
      </c>
      <c r="X59" s="43">
        <f t="shared" si="5"/>
        <v>50</v>
      </c>
    </row>
    <row r="60" spans="1:24" x14ac:dyDescent="0.25">
      <c r="A60" s="219">
        <v>13</v>
      </c>
      <c r="B60" s="41" t="s">
        <v>351</v>
      </c>
      <c r="C60" s="228">
        <v>8.6300000000000008</v>
      </c>
      <c r="D60" s="229">
        <f>C60*100/AVERAGE($C$47:$C50)</f>
        <v>116.70047329276539</v>
      </c>
      <c r="E60" s="230">
        <v>14</v>
      </c>
      <c r="F60" s="230">
        <v>9</v>
      </c>
      <c r="G60" s="230">
        <v>9</v>
      </c>
      <c r="H60" s="230">
        <v>82</v>
      </c>
      <c r="I60" s="230">
        <v>227</v>
      </c>
      <c r="J60" s="234">
        <v>797</v>
      </c>
      <c r="K60" s="230">
        <v>8</v>
      </c>
      <c r="L60" s="220">
        <v>12.7</v>
      </c>
      <c r="M60" s="230">
        <v>6</v>
      </c>
      <c r="N60" s="231">
        <v>48.487255813953496</v>
      </c>
      <c r="O60" s="230">
        <v>7</v>
      </c>
      <c r="P60" s="220">
        <v>24.1</v>
      </c>
      <c r="Q60" s="230">
        <v>7</v>
      </c>
      <c r="R60" s="220">
        <v>46</v>
      </c>
      <c r="S60" s="234">
        <v>225</v>
      </c>
      <c r="T60" s="234" t="s">
        <v>266</v>
      </c>
      <c r="U60" s="223" t="s">
        <v>356</v>
      </c>
      <c r="V60" s="220">
        <v>66.599999999999994</v>
      </c>
      <c r="W60" s="230">
        <v>4</v>
      </c>
      <c r="X60" s="230">
        <f t="shared" si="5"/>
        <v>55</v>
      </c>
    </row>
    <row r="61" spans="1:24" x14ac:dyDescent="0.25">
      <c r="A61" s="219">
        <v>14</v>
      </c>
      <c r="B61" s="41" t="s">
        <v>352</v>
      </c>
      <c r="C61" s="228">
        <v>8.06</v>
      </c>
      <c r="D61" s="229">
        <f>C61*100/AVERAGE($C$47:$C50)</f>
        <v>108.99256254225827</v>
      </c>
      <c r="E61" s="43">
        <v>12</v>
      </c>
      <c r="F61" s="43">
        <v>9</v>
      </c>
      <c r="G61" s="43">
        <v>9</v>
      </c>
      <c r="H61" s="43">
        <v>74</v>
      </c>
      <c r="I61" s="43">
        <v>226</v>
      </c>
      <c r="J61" s="60">
        <v>767</v>
      </c>
      <c r="K61" s="43">
        <v>6</v>
      </c>
      <c r="L61" s="59">
        <v>13.2</v>
      </c>
      <c r="M61" s="43">
        <v>7</v>
      </c>
      <c r="N61" s="47">
        <v>48.173999999999999</v>
      </c>
      <c r="O61" s="43">
        <v>7</v>
      </c>
      <c r="P61" s="59">
        <v>24.9</v>
      </c>
      <c r="Q61" s="43">
        <v>7</v>
      </c>
      <c r="R61" s="59">
        <v>51</v>
      </c>
      <c r="S61" s="61">
        <v>152</v>
      </c>
      <c r="T61" s="61" t="s">
        <v>264</v>
      </c>
      <c r="U61" s="223" t="s">
        <v>356</v>
      </c>
      <c r="V61" s="59">
        <v>65.900000000000006</v>
      </c>
      <c r="W61" s="43">
        <v>3</v>
      </c>
      <c r="X61" s="43">
        <f t="shared" si="5"/>
        <v>51</v>
      </c>
    </row>
    <row r="62" spans="1:24" x14ac:dyDescent="0.25">
      <c r="A62" s="219">
        <v>15</v>
      </c>
      <c r="B62" s="41" t="s">
        <v>65</v>
      </c>
      <c r="C62" s="228">
        <v>8.57</v>
      </c>
      <c r="D62" s="229">
        <f>C62*100/AVERAGE($C$47:$C50)</f>
        <v>115.88911426639621</v>
      </c>
      <c r="E62" s="43">
        <v>14</v>
      </c>
      <c r="F62" s="43">
        <v>9</v>
      </c>
      <c r="G62" s="43">
        <v>9</v>
      </c>
      <c r="H62" s="43">
        <v>95</v>
      </c>
      <c r="I62" s="43">
        <v>228</v>
      </c>
      <c r="J62" s="60">
        <v>758</v>
      </c>
      <c r="K62" s="43">
        <v>6</v>
      </c>
      <c r="L62" s="59">
        <v>12.7</v>
      </c>
      <c r="M62" s="43">
        <v>6</v>
      </c>
      <c r="N62" s="47">
        <v>48.700093023255818</v>
      </c>
      <c r="O62" s="43">
        <v>7</v>
      </c>
      <c r="P62" s="59">
        <v>24.5</v>
      </c>
      <c r="Q62" s="43">
        <v>7</v>
      </c>
      <c r="R62" s="59">
        <v>39.4</v>
      </c>
      <c r="S62" s="61">
        <v>113</v>
      </c>
      <c r="T62" s="61" t="s">
        <v>355</v>
      </c>
      <c r="U62" s="223" t="s">
        <v>356</v>
      </c>
      <c r="V62" s="59">
        <v>68.400000000000006</v>
      </c>
      <c r="W62" s="43">
        <v>6</v>
      </c>
      <c r="X62" s="43">
        <f t="shared" si="5"/>
        <v>55</v>
      </c>
    </row>
    <row r="64" spans="1:24" s="63" customFormat="1" x14ac:dyDescent="0.25">
      <c r="A64" s="101" t="s">
        <v>706</v>
      </c>
      <c r="T64" s="89"/>
      <c r="U64" s="89"/>
    </row>
    <row r="65" spans="1:25" s="63" customFormat="1" x14ac:dyDescent="0.25">
      <c r="A65" s="304">
        <v>1</v>
      </c>
      <c r="B65" s="296" t="s">
        <v>342</v>
      </c>
      <c r="C65" s="299">
        <f>SUM(C11+C29+C47)/3</f>
        <v>9.3866666666666667</v>
      </c>
      <c r="D65" s="297">
        <v>100</v>
      </c>
      <c r="E65" s="297">
        <v>10</v>
      </c>
      <c r="F65" s="301">
        <f t="shared" ref="F65:J68" si="7">SUM(F11+F29+F47)/3</f>
        <v>9</v>
      </c>
      <c r="G65" s="302">
        <f t="shared" si="7"/>
        <v>7.333333333333333</v>
      </c>
      <c r="H65" s="301">
        <f t="shared" si="7"/>
        <v>78.333333333333329</v>
      </c>
      <c r="I65" s="302">
        <f t="shared" si="7"/>
        <v>224.66666666666666</v>
      </c>
      <c r="J65" s="301">
        <f t="shared" si="7"/>
        <v>806</v>
      </c>
      <c r="K65" s="297">
        <v>9</v>
      </c>
      <c r="L65" s="300">
        <f>SUM(L11+L29+L47)/3</f>
        <v>13.766666666666666</v>
      </c>
      <c r="M65" s="297">
        <v>7</v>
      </c>
      <c r="N65" s="300">
        <f>SUM(N11+N29+N47)/3</f>
        <v>53.362922480620149</v>
      </c>
      <c r="O65" s="297">
        <v>8</v>
      </c>
      <c r="P65" s="300">
        <f>SUM(P11+P29+P47)/3</f>
        <v>27.8</v>
      </c>
      <c r="Q65" s="297">
        <v>8</v>
      </c>
      <c r="R65" s="300">
        <f t="shared" ref="R65:S68" si="8">SUM(R11+R29+R47)/3</f>
        <v>55.699999999999996</v>
      </c>
      <c r="S65" s="301">
        <f t="shared" si="8"/>
        <v>284</v>
      </c>
      <c r="T65" s="301"/>
      <c r="U65" s="301"/>
      <c r="V65" s="300">
        <f>SUM(V11+V29+V47)/3</f>
        <v>65.533333333333331</v>
      </c>
      <c r="W65" s="297">
        <v>2</v>
      </c>
      <c r="X65" s="301">
        <f>SUM(E65+F65+K65+M65+O65+Q65+W65)</f>
        <v>53</v>
      </c>
      <c r="Y65" s="64">
        <f>SUM(X65:X68)/4</f>
        <v>54.5</v>
      </c>
    </row>
    <row r="66" spans="1:25" s="63" customFormat="1" x14ac:dyDescent="0.25">
      <c r="A66" s="304">
        <v>2</v>
      </c>
      <c r="B66" s="296" t="s">
        <v>343</v>
      </c>
      <c r="C66" s="299">
        <f>SUM(C12+C30+C48)/3</f>
        <v>9.2200000000000006</v>
      </c>
      <c r="D66" s="297">
        <v>100</v>
      </c>
      <c r="E66" s="297">
        <v>10</v>
      </c>
      <c r="F66" s="301">
        <f t="shared" si="7"/>
        <v>9</v>
      </c>
      <c r="G66" s="302">
        <f t="shared" si="7"/>
        <v>8.6666666666666661</v>
      </c>
      <c r="H66" s="301">
        <f t="shared" si="7"/>
        <v>78.666666666666671</v>
      </c>
      <c r="I66" s="302">
        <f t="shared" si="7"/>
        <v>225</v>
      </c>
      <c r="J66" s="301">
        <f t="shared" si="7"/>
        <v>810</v>
      </c>
      <c r="K66" s="297">
        <v>9</v>
      </c>
      <c r="L66" s="300">
        <f>SUM(L12+L30+L48)/3</f>
        <v>12.766666666666666</v>
      </c>
      <c r="M66" s="297">
        <v>6</v>
      </c>
      <c r="N66" s="300">
        <f>SUM(N12+N30+N48)/3</f>
        <v>43.285565891472864</v>
      </c>
      <c r="O66" s="297">
        <v>6</v>
      </c>
      <c r="P66" s="300">
        <f>SUM(P12+P30+P48)/3</f>
        <v>25.733333333333334</v>
      </c>
      <c r="Q66" s="297">
        <v>8</v>
      </c>
      <c r="R66" s="300">
        <f t="shared" si="8"/>
        <v>46.366666666666674</v>
      </c>
      <c r="S66" s="301">
        <f t="shared" si="8"/>
        <v>245</v>
      </c>
      <c r="T66" s="301"/>
      <c r="U66" s="301"/>
      <c r="V66" s="300">
        <f>SUM(V12+V30+V48)/3</f>
        <v>67.899999999999991</v>
      </c>
      <c r="W66" s="297">
        <v>6</v>
      </c>
      <c r="X66" s="301">
        <f t="shared" ref="X66:X80" si="9">SUM(E66+F66+K66+M66+O66+Q66+W66)</f>
        <v>54</v>
      </c>
    </row>
    <row r="67" spans="1:25" s="63" customFormat="1" x14ac:dyDescent="0.25">
      <c r="A67" s="304">
        <v>3</v>
      </c>
      <c r="B67" s="296" t="s">
        <v>344</v>
      </c>
      <c r="C67" s="299">
        <f>SUM(C13+C31+C49)/3</f>
        <v>7.2700000000000005</v>
      </c>
      <c r="D67" s="297">
        <v>100</v>
      </c>
      <c r="E67" s="297">
        <v>10</v>
      </c>
      <c r="F67" s="301">
        <f t="shared" si="7"/>
        <v>9</v>
      </c>
      <c r="G67" s="302">
        <f t="shared" si="7"/>
        <v>8.3333333333333339</v>
      </c>
      <c r="H67" s="301">
        <f t="shared" si="7"/>
        <v>70</v>
      </c>
      <c r="I67" s="302">
        <f t="shared" si="7"/>
        <v>219</v>
      </c>
      <c r="J67" s="301">
        <f t="shared" si="7"/>
        <v>807</v>
      </c>
      <c r="K67" s="297">
        <v>9</v>
      </c>
      <c r="L67" s="300">
        <f>SUM(L13+L31+L49)/3</f>
        <v>14.333333333333334</v>
      </c>
      <c r="M67" s="297">
        <v>8</v>
      </c>
      <c r="N67" s="300">
        <f>SUM(N13+N31+N49)/3</f>
        <v>49.55230620155038</v>
      </c>
      <c r="O67" s="297">
        <v>7</v>
      </c>
      <c r="P67" s="300">
        <f>SUM(P13+P31+P49)/3</f>
        <v>29.533333333333331</v>
      </c>
      <c r="Q67" s="297">
        <v>9</v>
      </c>
      <c r="R67" s="300">
        <f t="shared" si="8"/>
        <v>59.199999999999996</v>
      </c>
      <c r="S67" s="301">
        <f t="shared" si="8"/>
        <v>264.33333333333331</v>
      </c>
      <c r="T67" s="301"/>
      <c r="U67" s="301"/>
      <c r="V67" s="300">
        <f>SUM(V13+V31+V49)/3</f>
        <v>65.733333333333334</v>
      </c>
      <c r="W67" s="297">
        <v>3</v>
      </c>
      <c r="X67" s="301">
        <f t="shared" si="9"/>
        <v>55</v>
      </c>
    </row>
    <row r="68" spans="1:25" s="63" customFormat="1" x14ac:dyDescent="0.25">
      <c r="A68" s="304">
        <v>4</v>
      </c>
      <c r="B68" s="296" t="s">
        <v>345</v>
      </c>
      <c r="C68" s="299">
        <f>SUM(C14+C32+C50)/3</f>
        <v>8.8566666666666674</v>
      </c>
      <c r="D68" s="297">
        <v>100</v>
      </c>
      <c r="E68" s="297">
        <v>10</v>
      </c>
      <c r="F68" s="301">
        <f t="shared" si="7"/>
        <v>9</v>
      </c>
      <c r="G68" s="302">
        <f t="shared" si="7"/>
        <v>8</v>
      </c>
      <c r="H68" s="301">
        <f t="shared" si="7"/>
        <v>83</v>
      </c>
      <c r="I68" s="302">
        <f t="shared" si="7"/>
        <v>220</v>
      </c>
      <c r="J68" s="301">
        <f t="shared" si="7"/>
        <v>818.66666666666663</v>
      </c>
      <c r="K68" s="297">
        <v>9</v>
      </c>
      <c r="L68" s="300">
        <f>SUM(L14+L32+L50)/3</f>
        <v>13.4</v>
      </c>
      <c r="M68" s="297">
        <v>7</v>
      </c>
      <c r="N68" s="300">
        <f>SUM(N14+N32+N50)/3</f>
        <v>57.192841085271318</v>
      </c>
      <c r="O68" s="297">
        <v>9</v>
      </c>
      <c r="P68" s="300">
        <f>SUM(P14+P32+P50)/3</f>
        <v>27.399999999999995</v>
      </c>
      <c r="Q68" s="297">
        <v>8</v>
      </c>
      <c r="R68" s="300">
        <f t="shared" si="8"/>
        <v>50.833333333333336</v>
      </c>
      <c r="S68" s="301">
        <f t="shared" si="8"/>
        <v>309.66666666666669</v>
      </c>
      <c r="T68" s="301"/>
      <c r="U68" s="301"/>
      <c r="V68" s="300">
        <f>SUM(V14+V32+V50)/3</f>
        <v>66.899999999999991</v>
      </c>
      <c r="W68" s="297">
        <v>4</v>
      </c>
      <c r="X68" s="301">
        <f t="shared" si="9"/>
        <v>56</v>
      </c>
    </row>
    <row r="69" spans="1:25" s="89" customFormat="1" x14ac:dyDescent="0.25">
      <c r="A69" s="322"/>
      <c r="B69" s="323" t="s">
        <v>719</v>
      </c>
      <c r="C69" s="324">
        <f>SUM(C65:C68)/4</f>
        <v>8.6833333333333336</v>
      </c>
      <c r="D69" s="325">
        <v>100</v>
      </c>
      <c r="E69" s="325">
        <v>10</v>
      </c>
      <c r="F69" s="326">
        <f t="shared" ref="F69:J69" si="10">SUM(F65:F68)/4</f>
        <v>9</v>
      </c>
      <c r="G69" s="326">
        <f t="shared" si="10"/>
        <v>8.0833333333333339</v>
      </c>
      <c r="H69" s="326">
        <f t="shared" si="10"/>
        <v>77.5</v>
      </c>
      <c r="I69" s="326">
        <f t="shared" si="10"/>
        <v>222.16666666666666</v>
      </c>
      <c r="J69" s="326">
        <f t="shared" si="10"/>
        <v>810.41666666666663</v>
      </c>
      <c r="K69" s="325">
        <v>9</v>
      </c>
      <c r="L69" s="324">
        <f>SUM(L65:L68)/4</f>
        <v>13.566666666666666</v>
      </c>
      <c r="M69" s="325">
        <v>7</v>
      </c>
      <c r="N69" s="324">
        <f>SUM(N65:N68)/4</f>
        <v>50.84840891472868</v>
      </c>
      <c r="O69" s="325">
        <v>9</v>
      </c>
      <c r="P69" s="324">
        <f>SUM(P65:P68)/4</f>
        <v>27.616666666666664</v>
      </c>
      <c r="Q69" s="325">
        <v>8</v>
      </c>
      <c r="R69" s="324">
        <f>SUM(R65:R68)/4</f>
        <v>53.024999999999999</v>
      </c>
      <c r="S69" s="324">
        <f>SUM(S65:S68)/4</f>
        <v>275.75</v>
      </c>
      <c r="T69" s="326"/>
      <c r="U69" s="326"/>
      <c r="V69" s="324">
        <f>SUM(V65:V68)/4</f>
        <v>66.516666666666666</v>
      </c>
      <c r="W69" s="325">
        <v>4</v>
      </c>
      <c r="X69" s="326">
        <f t="shared" si="9"/>
        <v>56</v>
      </c>
    </row>
    <row r="70" spans="1:25" s="63" customFormat="1" x14ac:dyDescent="0.25">
      <c r="A70" s="219">
        <v>5</v>
      </c>
      <c r="B70" s="41" t="s">
        <v>346</v>
      </c>
      <c r="C70" s="228">
        <f t="shared" ref="C70:C80" si="11">SUM(C16+C34+C52)/3</f>
        <v>10.016666666666667</v>
      </c>
      <c r="D70" s="229">
        <f>C70*100/AVERAGE($C$65:$C68)</f>
        <v>115.35508637236084</v>
      </c>
      <c r="E70" s="43">
        <v>12</v>
      </c>
      <c r="F70" s="50">
        <f t="shared" ref="F70:J80" si="12">SUM(F16+F34+F52)/3</f>
        <v>9</v>
      </c>
      <c r="G70" s="61">
        <f t="shared" si="12"/>
        <v>8.6666666666666661</v>
      </c>
      <c r="H70" s="50">
        <f t="shared" si="12"/>
        <v>75.666666666666671</v>
      </c>
      <c r="I70" s="61">
        <f t="shared" si="12"/>
        <v>223.33333333333334</v>
      </c>
      <c r="J70" s="50">
        <f t="shared" si="12"/>
        <v>796.33333333333337</v>
      </c>
      <c r="K70" s="51">
        <v>8</v>
      </c>
      <c r="L70" s="52">
        <f t="shared" ref="L70:L80" si="13">SUM(L16+L34+L52)/3</f>
        <v>12.6</v>
      </c>
      <c r="M70" s="51">
        <v>6</v>
      </c>
      <c r="N70" s="52">
        <f t="shared" ref="N70:N80" si="14">SUM(N16+N34+N52)/3</f>
        <v>39.251279069767442</v>
      </c>
      <c r="O70" s="51">
        <v>5</v>
      </c>
      <c r="P70" s="52">
        <f t="shared" ref="P70:P80" si="15">SUM(P16+P34+P52)/3</f>
        <v>24.599999999999998</v>
      </c>
      <c r="Q70" s="51">
        <v>7</v>
      </c>
      <c r="R70" s="52">
        <f t="shared" ref="R70:S80" si="16">SUM(R16+R34+R52)/3</f>
        <v>38.416666666666664</v>
      </c>
      <c r="S70" s="50">
        <f t="shared" si="16"/>
        <v>292</v>
      </c>
      <c r="T70" s="50"/>
      <c r="U70" s="50"/>
      <c r="V70" s="52">
        <f t="shared" ref="V70:V80" si="17">SUM(V16+V34+V52)/3</f>
        <v>68.05</v>
      </c>
      <c r="W70" s="43">
        <v>6</v>
      </c>
      <c r="X70" s="44">
        <f t="shared" si="9"/>
        <v>53</v>
      </c>
    </row>
    <row r="71" spans="1:25" s="63" customFormat="1" x14ac:dyDescent="0.25">
      <c r="A71" s="219">
        <v>6</v>
      </c>
      <c r="B71" s="41" t="s">
        <v>63</v>
      </c>
      <c r="C71" s="228">
        <f t="shared" si="11"/>
        <v>9.0833333333333339</v>
      </c>
      <c r="D71" s="229">
        <f>C71*100/AVERAGE($C$65:$C68)</f>
        <v>104.60652591170826</v>
      </c>
      <c r="E71" s="43">
        <v>10</v>
      </c>
      <c r="F71" s="229">
        <f t="shared" si="12"/>
        <v>9</v>
      </c>
      <c r="G71" s="234">
        <f t="shared" si="12"/>
        <v>9</v>
      </c>
      <c r="H71" s="229">
        <f t="shared" si="12"/>
        <v>76.666666666666671</v>
      </c>
      <c r="I71" s="234">
        <f t="shared" si="12"/>
        <v>224.33333333333334</v>
      </c>
      <c r="J71" s="229">
        <f t="shared" si="12"/>
        <v>804</v>
      </c>
      <c r="K71" s="51">
        <v>9</v>
      </c>
      <c r="L71" s="231">
        <f t="shared" si="13"/>
        <v>14.200000000000001</v>
      </c>
      <c r="M71" s="51">
        <v>8</v>
      </c>
      <c r="N71" s="231">
        <f t="shared" si="14"/>
        <v>56.037627906976745</v>
      </c>
      <c r="O71" s="51">
        <v>9</v>
      </c>
      <c r="P71" s="231">
        <f t="shared" si="15"/>
        <v>29.266666666666666</v>
      </c>
      <c r="Q71" s="51">
        <v>9</v>
      </c>
      <c r="R71" s="231">
        <f t="shared" si="16"/>
        <v>53.9</v>
      </c>
      <c r="S71" s="229">
        <f t="shared" si="16"/>
        <v>292.33333333333331</v>
      </c>
      <c r="T71" s="50"/>
      <c r="U71" s="50"/>
      <c r="V71" s="231">
        <f t="shared" si="17"/>
        <v>66.13333333333334</v>
      </c>
      <c r="W71" s="43">
        <v>6</v>
      </c>
      <c r="X71" s="44">
        <f t="shared" si="9"/>
        <v>60</v>
      </c>
    </row>
    <row r="72" spans="1:25" s="63" customFormat="1" x14ac:dyDescent="0.25">
      <c r="A72" s="219">
        <v>7</v>
      </c>
      <c r="B72" s="41" t="s">
        <v>347</v>
      </c>
      <c r="C72" s="228">
        <f t="shared" si="11"/>
        <v>9.8033333333333328</v>
      </c>
      <c r="D72" s="229">
        <f>C72*100/AVERAGE($C$65:$C68)</f>
        <v>112.8982725527831</v>
      </c>
      <c r="E72" s="43">
        <v>12</v>
      </c>
      <c r="F72" s="229">
        <f t="shared" si="12"/>
        <v>9</v>
      </c>
      <c r="G72" s="234">
        <f t="shared" si="12"/>
        <v>9</v>
      </c>
      <c r="H72" s="229">
        <f t="shared" si="12"/>
        <v>75</v>
      </c>
      <c r="I72" s="234">
        <f t="shared" si="12"/>
        <v>224.66666666666666</v>
      </c>
      <c r="J72" s="229">
        <f t="shared" si="12"/>
        <v>814.66666666666663</v>
      </c>
      <c r="K72" s="51">
        <v>9</v>
      </c>
      <c r="L72" s="231">
        <f t="shared" si="13"/>
        <v>12.466666666666667</v>
      </c>
      <c r="M72" s="51">
        <v>6</v>
      </c>
      <c r="N72" s="231">
        <f t="shared" si="14"/>
        <v>52.582073643410844</v>
      </c>
      <c r="O72" s="51">
        <v>8</v>
      </c>
      <c r="P72" s="231">
        <f t="shared" si="15"/>
        <v>24.8</v>
      </c>
      <c r="Q72" s="51">
        <v>7</v>
      </c>
      <c r="R72" s="231">
        <f t="shared" si="16"/>
        <v>38.466666666666669</v>
      </c>
      <c r="S72" s="229">
        <f t="shared" si="16"/>
        <v>289</v>
      </c>
      <c r="T72" s="50"/>
      <c r="U72" s="50"/>
      <c r="V72" s="231">
        <f t="shared" si="17"/>
        <v>68.63333333333334</v>
      </c>
      <c r="W72" s="43">
        <v>7</v>
      </c>
      <c r="X72" s="44">
        <f t="shared" si="9"/>
        <v>58</v>
      </c>
    </row>
    <row r="73" spans="1:25" s="63" customFormat="1" x14ac:dyDescent="0.25">
      <c r="A73" s="219">
        <v>8</v>
      </c>
      <c r="B73" s="41" t="s">
        <v>64</v>
      </c>
      <c r="C73" s="228">
        <f t="shared" si="11"/>
        <v>9.8766666666666669</v>
      </c>
      <c r="D73" s="229">
        <f>C73*100/AVERAGE($C$65:$C68)</f>
        <v>113.74280230326296</v>
      </c>
      <c r="E73" s="43">
        <v>12</v>
      </c>
      <c r="F73" s="229">
        <f t="shared" si="12"/>
        <v>9</v>
      </c>
      <c r="G73" s="234">
        <f t="shared" si="12"/>
        <v>8.6666666666666661</v>
      </c>
      <c r="H73" s="229">
        <f t="shared" si="12"/>
        <v>73.333333333333329</v>
      </c>
      <c r="I73" s="234">
        <f t="shared" si="12"/>
        <v>224</v>
      </c>
      <c r="J73" s="229">
        <f t="shared" si="12"/>
        <v>793.33333333333337</v>
      </c>
      <c r="K73" s="51">
        <v>8</v>
      </c>
      <c r="L73" s="231">
        <f t="shared" si="13"/>
        <v>12.466666666666669</v>
      </c>
      <c r="M73" s="51">
        <v>6</v>
      </c>
      <c r="N73" s="231">
        <f t="shared" si="14"/>
        <v>51.980914728682173</v>
      </c>
      <c r="O73" s="51">
        <v>8</v>
      </c>
      <c r="P73" s="231">
        <f t="shared" si="15"/>
        <v>24.299999999999997</v>
      </c>
      <c r="Q73" s="51">
        <v>7</v>
      </c>
      <c r="R73" s="231">
        <f t="shared" si="16"/>
        <v>37.633333333333333</v>
      </c>
      <c r="S73" s="229">
        <f t="shared" si="16"/>
        <v>257.66666666666669</v>
      </c>
      <c r="T73" s="50"/>
      <c r="U73" s="50"/>
      <c r="V73" s="231">
        <f t="shared" si="17"/>
        <v>67.466666666666683</v>
      </c>
      <c r="W73" s="43">
        <v>5</v>
      </c>
      <c r="X73" s="44">
        <f t="shared" si="9"/>
        <v>55</v>
      </c>
    </row>
    <row r="74" spans="1:25" s="63" customFormat="1" x14ac:dyDescent="0.25">
      <c r="A74" s="219">
        <v>9</v>
      </c>
      <c r="B74" s="41" t="s">
        <v>348</v>
      </c>
      <c r="C74" s="228">
        <f t="shared" si="11"/>
        <v>9.0933333333333337</v>
      </c>
      <c r="D74" s="229">
        <f>C74*100/AVERAGE($C$65:$C68)</f>
        <v>104.72168905950096</v>
      </c>
      <c r="E74" s="43">
        <v>10</v>
      </c>
      <c r="F74" s="229">
        <f t="shared" si="12"/>
        <v>9</v>
      </c>
      <c r="G74" s="234">
        <f t="shared" si="12"/>
        <v>9</v>
      </c>
      <c r="H74" s="229">
        <f t="shared" si="12"/>
        <v>69</v>
      </c>
      <c r="I74" s="234">
        <f t="shared" si="12"/>
        <v>224.33333333333334</v>
      </c>
      <c r="J74" s="229">
        <f t="shared" si="12"/>
        <v>802.33333333333337</v>
      </c>
      <c r="K74" s="51">
        <v>9</v>
      </c>
      <c r="L74" s="231">
        <f t="shared" si="13"/>
        <v>12.566666666666668</v>
      </c>
      <c r="M74" s="51">
        <v>6</v>
      </c>
      <c r="N74" s="231">
        <f t="shared" si="14"/>
        <v>51.477798449612401</v>
      </c>
      <c r="O74" s="51">
        <v>8</v>
      </c>
      <c r="P74" s="231">
        <f t="shared" si="15"/>
        <v>25.133333333333336</v>
      </c>
      <c r="Q74" s="51">
        <v>8</v>
      </c>
      <c r="R74" s="231">
        <f t="shared" si="16"/>
        <v>37.800000000000004</v>
      </c>
      <c r="S74" s="229">
        <f t="shared" si="16"/>
        <v>281</v>
      </c>
      <c r="T74" s="50"/>
      <c r="U74" s="50"/>
      <c r="V74" s="231">
        <f t="shared" si="17"/>
        <v>68.099999999999994</v>
      </c>
      <c r="W74" s="43">
        <v>6</v>
      </c>
      <c r="X74" s="44">
        <f t="shared" si="9"/>
        <v>56</v>
      </c>
    </row>
    <row r="75" spans="1:25" s="63" customFormat="1" x14ac:dyDescent="0.25">
      <c r="A75" s="219">
        <v>10</v>
      </c>
      <c r="B75" s="41" t="s">
        <v>349</v>
      </c>
      <c r="C75" s="228">
        <f t="shared" si="11"/>
        <v>9.6</v>
      </c>
      <c r="D75" s="229">
        <f>C75*100/AVERAGE($C$65:$C68)</f>
        <v>110.55662188099808</v>
      </c>
      <c r="E75" s="43">
        <v>12</v>
      </c>
      <c r="F75" s="229">
        <f t="shared" si="12"/>
        <v>8.6666666666666661</v>
      </c>
      <c r="G75" s="234">
        <f t="shared" si="12"/>
        <v>9</v>
      </c>
      <c r="H75" s="229">
        <f t="shared" si="12"/>
        <v>77.333333333333329</v>
      </c>
      <c r="I75" s="234">
        <f t="shared" si="12"/>
        <v>225.33333333333334</v>
      </c>
      <c r="J75" s="229">
        <f t="shared" si="12"/>
        <v>807.33333333333337</v>
      </c>
      <c r="K75" s="51">
        <v>9</v>
      </c>
      <c r="L75" s="231">
        <f t="shared" si="13"/>
        <v>12.699999999999998</v>
      </c>
      <c r="M75" s="51">
        <v>6</v>
      </c>
      <c r="N75" s="231">
        <f t="shared" si="14"/>
        <v>45.671244186046501</v>
      </c>
      <c r="O75" s="51">
        <v>6</v>
      </c>
      <c r="P75" s="231">
        <f t="shared" si="15"/>
        <v>25.133333333333336</v>
      </c>
      <c r="Q75" s="51">
        <v>8</v>
      </c>
      <c r="R75" s="231">
        <f t="shared" si="16"/>
        <v>45.199999999999996</v>
      </c>
      <c r="S75" s="229">
        <f t="shared" si="16"/>
        <v>328</v>
      </c>
      <c r="T75" s="50"/>
      <c r="U75" s="50"/>
      <c r="V75" s="231">
        <f t="shared" si="17"/>
        <v>66.166666666666671</v>
      </c>
      <c r="W75" s="43">
        <v>3</v>
      </c>
      <c r="X75" s="44">
        <f t="shared" si="9"/>
        <v>52.666666666666664</v>
      </c>
    </row>
    <row r="76" spans="1:25" s="63" customFormat="1" x14ac:dyDescent="0.25">
      <c r="A76" s="219">
        <v>11</v>
      </c>
      <c r="B76" s="41" t="s">
        <v>721</v>
      </c>
      <c r="C76" s="228">
        <f t="shared" si="11"/>
        <v>9.3833333333333329</v>
      </c>
      <c r="D76" s="229">
        <f>C76*100/AVERAGE($C$65:$C68)</f>
        <v>108.06142034548944</v>
      </c>
      <c r="E76" s="43">
        <v>12</v>
      </c>
      <c r="F76" s="229">
        <f t="shared" si="12"/>
        <v>9</v>
      </c>
      <c r="G76" s="234">
        <f t="shared" si="12"/>
        <v>9</v>
      </c>
      <c r="H76" s="229">
        <f t="shared" si="12"/>
        <v>74.333333333333329</v>
      </c>
      <c r="I76" s="234">
        <f t="shared" si="12"/>
        <v>221.66666666666666</v>
      </c>
      <c r="J76" s="229">
        <f t="shared" si="12"/>
        <v>814.66666666666663</v>
      </c>
      <c r="K76" s="51">
        <v>9</v>
      </c>
      <c r="L76" s="231">
        <f t="shared" si="13"/>
        <v>12.933333333333332</v>
      </c>
      <c r="M76" s="51">
        <v>6</v>
      </c>
      <c r="N76" s="231">
        <f t="shared" si="14"/>
        <v>54.268329457364338</v>
      </c>
      <c r="O76" s="51">
        <v>9</v>
      </c>
      <c r="P76" s="231">
        <f t="shared" si="15"/>
        <v>25.200000000000003</v>
      </c>
      <c r="Q76" s="51">
        <v>8</v>
      </c>
      <c r="R76" s="231">
        <f t="shared" si="16"/>
        <v>44.233333333333327</v>
      </c>
      <c r="S76" s="229">
        <f t="shared" si="16"/>
        <v>293.66666666666669</v>
      </c>
      <c r="T76" s="50"/>
      <c r="U76" s="50"/>
      <c r="V76" s="231">
        <f t="shared" si="17"/>
        <v>67.600000000000009</v>
      </c>
      <c r="W76" s="43">
        <v>5</v>
      </c>
      <c r="X76" s="44">
        <f t="shared" si="9"/>
        <v>58</v>
      </c>
    </row>
    <row r="77" spans="1:25" s="63" customFormat="1" x14ac:dyDescent="0.25">
      <c r="A77" s="219">
        <v>12</v>
      </c>
      <c r="B77" s="41" t="s">
        <v>350</v>
      </c>
      <c r="C77" s="228">
        <f t="shared" si="11"/>
        <v>10.356666666666667</v>
      </c>
      <c r="D77" s="229">
        <f>C77*100/AVERAGE($C$65:$C68)</f>
        <v>119.27063339731286</v>
      </c>
      <c r="E77" s="43">
        <v>14</v>
      </c>
      <c r="F77" s="229">
        <f t="shared" si="12"/>
        <v>9</v>
      </c>
      <c r="G77" s="234">
        <f t="shared" si="12"/>
        <v>9</v>
      </c>
      <c r="H77" s="229">
        <f t="shared" si="12"/>
        <v>75</v>
      </c>
      <c r="I77" s="234">
        <f t="shared" si="12"/>
        <v>224.66666666666666</v>
      </c>
      <c r="J77" s="229">
        <f t="shared" si="12"/>
        <v>783</v>
      </c>
      <c r="K77" s="51">
        <v>7</v>
      </c>
      <c r="L77" s="231">
        <f t="shared" si="13"/>
        <v>11.566666666666668</v>
      </c>
      <c r="M77" s="51">
        <v>5</v>
      </c>
      <c r="N77" s="231">
        <f t="shared" si="14"/>
        <v>47.942965116279062</v>
      </c>
      <c r="O77" s="51">
        <v>7</v>
      </c>
      <c r="P77" s="231">
        <f t="shared" si="15"/>
        <v>21.766666666666669</v>
      </c>
      <c r="Q77" s="51">
        <v>4</v>
      </c>
      <c r="R77" s="231">
        <f t="shared" si="16"/>
        <v>29.466666666666669</v>
      </c>
      <c r="S77" s="229">
        <f t="shared" si="16"/>
        <v>257.33333333333331</v>
      </c>
      <c r="T77" s="50"/>
      <c r="U77" s="50"/>
      <c r="V77" s="231">
        <f t="shared" si="17"/>
        <v>68.86666666666666</v>
      </c>
      <c r="W77" s="43">
        <v>7</v>
      </c>
      <c r="X77" s="44">
        <f t="shared" si="9"/>
        <v>53</v>
      </c>
    </row>
    <row r="78" spans="1:25" s="63" customFormat="1" x14ac:dyDescent="0.25">
      <c r="A78" s="219">
        <v>13</v>
      </c>
      <c r="B78" s="41" t="s">
        <v>351</v>
      </c>
      <c r="C78" s="228">
        <f t="shared" si="11"/>
        <v>9.6833333333333353</v>
      </c>
      <c r="D78" s="229">
        <f>C78*100/AVERAGE($C$65:$C68)</f>
        <v>111.51631477927064</v>
      </c>
      <c r="E78" s="230">
        <v>12</v>
      </c>
      <c r="F78" s="229">
        <f t="shared" si="12"/>
        <v>9</v>
      </c>
      <c r="G78" s="234">
        <f t="shared" si="12"/>
        <v>9</v>
      </c>
      <c r="H78" s="229">
        <f t="shared" si="12"/>
        <v>76</v>
      </c>
      <c r="I78" s="234">
        <f t="shared" si="12"/>
        <v>224.66666666666666</v>
      </c>
      <c r="J78" s="229">
        <f t="shared" si="12"/>
        <v>811.33333333333337</v>
      </c>
      <c r="K78" s="230">
        <v>9</v>
      </c>
      <c r="L78" s="231">
        <f t="shared" si="13"/>
        <v>12.466666666666667</v>
      </c>
      <c r="M78" s="230">
        <v>6</v>
      </c>
      <c r="N78" s="231">
        <f t="shared" si="14"/>
        <v>51.094709302325583</v>
      </c>
      <c r="O78" s="230">
        <v>8</v>
      </c>
      <c r="P78" s="231">
        <f t="shared" si="15"/>
        <v>24.900000000000002</v>
      </c>
      <c r="Q78" s="230">
        <v>7</v>
      </c>
      <c r="R78" s="231">
        <f t="shared" si="16"/>
        <v>41.266666666666673</v>
      </c>
      <c r="S78" s="229">
        <f t="shared" si="16"/>
        <v>311.33333333333331</v>
      </c>
      <c r="T78" s="229"/>
      <c r="U78" s="229"/>
      <c r="V78" s="231">
        <f t="shared" si="17"/>
        <v>66.899999999999991</v>
      </c>
      <c r="W78" s="230">
        <v>4</v>
      </c>
      <c r="X78" s="229">
        <f t="shared" si="9"/>
        <v>55</v>
      </c>
    </row>
    <row r="79" spans="1:25" s="63" customFormat="1" x14ac:dyDescent="0.25">
      <c r="A79" s="219">
        <v>14</v>
      </c>
      <c r="B79" s="41" t="s">
        <v>352</v>
      </c>
      <c r="C79" s="228">
        <f t="shared" si="11"/>
        <v>9.4666666666666668</v>
      </c>
      <c r="D79" s="229">
        <f>C79*100/AVERAGE($C$65:$C68)</f>
        <v>109.02111324376199</v>
      </c>
      <c r="E79" s="43">
        <v>12</v>
      </c>
      <c r="F79" s="229">
        <f t="shared" si="12"/>
        <v>8.6666666666666661</v>
      </c>
      <c r="G79" s="234">
        <f t="shared" si="12"/>
        <v>9</v>
      </c>
      <c r="H79" s="229">
        <f t="shared" si="12"/>
        <v>74</v>
      </c>
      <c r="I79" s="234">
        <f t="shared" si="12"/>
        <v>223.66666666666666</v>
      </c>
      <c r="J79" s="229">
        <f t="shared" si="12"/>
        <v>803.66666666666663</v>
      </c>
      <c r="K79" s="51">
        <v>9</v>
      </c>
      <c r="L79" s="231">
        <f t="shared" si="13"/>
        <v>13.066666666666668</v>
      </c>
      <c r="M79" s="51">
        <v>7</v>
      </c>
      <c r="N79" s="231">
        <f t="shared" si="14"/>
        <v>51.015608527131782</v>
      </c>
      <c r="O79" s="51">
        <v>8</v>
      </c>
      <c r="P79" s="231">
        <f t="shared" si="15"/>
        <v>26.333333333333332</v>
      </c>
      <c r="Q79" s="51">
        <v>8</v>
      </c>
      <c r="R79" s="231">
        <f t="shared" si="16"/>
        <v>48.9</v>
      </c>
      <c r="S79" s="229">
        <f t="shared" si="16"/>
        <v>209.66666666666666</v>
      </c>
      <c r="T79" s="50"/>
      <c r="U79" s="50"/>
      <c r="V79" s="231">
        <f t="shared" si="17"/>
        <v>66.63333333333334</v>
      </c>
      <c r="W79" s="43">
        <v>4</v>
      </c>
      <c r="X79" s="44">
        <f t="shared" si="9"/>
        <v>56.666666666666664</v>
      </c>
    </row>
    <row r="80" spans="1:25" s="63" customFormat="1" x14ac:dyDescent="0.25">
      <c r="A80" s="219">
        <v>15</v>
      </c>
      <c r="B80" s="41" t="s">
        <v>65</v>
      </c>
      <c r="C80" s="228">
        <f t="shared" si="11"/>
        <v>9.6433333333333326</v>
      </c>
      <c r="D80" s="229">
        <f>C80*100/AVERAGE($C$65:$C68)</f>
        <v>111.0556621880998</v>
      </c>
      <c r="E80" s="43">
        <v>12</v>
      </c>
      <c r="F80" s="229">
        <f t="shared" si="12"/>
        <v>9</v>
      </c>
      <c r="G80" s="234">
        <f t="shared" si="12"/>
        <v>9</v>
      </c>
      <c r="H80" s="229">
        <f t="shared" si="12"/>
        <v>86.666666666666671</v>
      </c>
      <c r="I80" s="234">
        <f t="shared" si="12"/>
        <v>224.66666666666666</v>
      </c>
      <c r="J80" s="229">
        <f t="shared" si="12"/>
        <v>798</v>
      </c>
      <c r="K80" s="51">
        <v>8</v>
      </c>
      <c r="L80" s="231">
        <f t="shared" si="13"/>
        <v>12.433333333333332</v>
      </c>
      <c r="M80" s="51">
        <v>6</v>
      </c>
      <c r="N80" s="231">
        <f t="shared" si="14"/>
        <v>53.530155038759688</v>
      </c>
      <c r="O80" s="51">
        <v>8</v>
      </c>
      <c r="P80" s="231">
        <f t="shared" si="15"/>
        <v>25.033333333333331</v>
      </c>
      <c r="Q80" s="51">
        <v>7</v>
      </c>
      <c r="R80" s="231">
        <f t="shared" si="16"/>
        <v>37.766666666666673</v>
      </c>
      <c r="S80" s="229">
        <f t="shared" si="16"/>
        <v>201.33333333333334</v>
      </c>
      <c r="T80" s="50"/>
      <c r="U80" s="50"/>
      <c r="V80" s="231">
        <f t="shared" si="17"/>
        <v>68.833333333333329</v>
      </c>
      <c r="W80" s="43">
        <v>7</v>
      </c>
      <c r="X80" s="44">
        <f t="shared" si="9"/>
        <v>57</v>
      </c>
    </row>
    <row r="83" spans="2:8" x14ac:dyDescent="0.25">
      <c r="B83" s="371" t="s">
        <v>147</v>
      </c>
      <c r="C83" s="371"/>
      <c r="D83" s="371"/>
      <c r="E83" s="371"/>
      <c r="F83" s="371"/>
      <c r="G83" s="371"/>
      <c r="H83" s="371"/>
    </row>
    <row r="84" spans="2:8" x14ac:dyDescent="0.25">
      <c r="B84" s="125" t="s">
        <v>301</v>
      </c>
      <c r="C84" s="367" t="s">
        <v>184</v>
      </c>
      <c r="D84" s="368"/>
      <c r="E84" s="367" t="s">
        <v>148</v>
      </c>
      <c r="F84" s="368"/>
      <c r="G84" s="361" t="s">
        <v>185</v>
      </c>
      <c r="H84" s="368"/>
    </row>
    <row r="85" spans="2:8" x14ac:dyDescent="0.25">
      <c r="B85" s="126" t="s">
        <v>149</v>
      </c>
      <c r="C85" s="372"/>
      <c r="D85" s="373"/>
      <c r="E85" s="373"/>
      <c r="F85" s="373"/>
      <c r="G85" s="373"/>
      <c r="H85" s="374"/>
    </row>
    <row r="86" spans="2:8" x14ac:dyDescent="0.25">
      <c r="B86" s="126" t="s">
        <v>214</v>
      </c>
      <c r="C86" s="357" t="s">
        <v>215</v>
      </c>
      <c r="D86" s="357"/>
      <c r="E86" s="357" t="s">
        <v>628</v>
      </c>
      <c r="F86" s="357"/>
      <c r="G86" s="360" t="s">
        <v>541</v>
      </c>
      <c r="H86" s="366"/>
    </row>
    <row r="87" spans="2:8" x14ac:dyDescent="0.25">
      <c r="B87" s="126" t="s">
        <v>150</v>
      </c>
      <c r="C87" s="367">
        <v>2.1</v>
      </c>
      <c r="D87" s="368"/>
      <c r="E87" s="390">
        <v>4.3</v>
      </c>
      <c r="F87" s="391"/>
      <c r="G87" s="390">
        <v>1.5</v>
      </c>
      <c r="H87" s="391"/>
    </row>
    <row r="88" spans="2:8" x14ac:dyDescent="0.25">
      <c r="B88" s="126" t="s">
        <v>151</v>
      </c>
      <c r="C88" s="367">
        <v>6.8</v>
      </c>
      <c r="D88" s="368"/>
      <c r="E88" s="392">
        <v>6</v>
      </c>
      <c r="F88" s="393"/>
      <c r="G88" s="390">
        <v>6.1</v>
      </c>
      <c r="H88" s="391"/>
    </row>
    <row r="89" spans="2:8" x14ac:dyDescent="0.25">
      <c r="B89" s="126" t="s">
        <v>152</v>
      </c>
      <c r="C89" s="367">
        <v>166</v>
      </c>
      <c r="D89" s="368"/>
      <c r="E89" s="390">
        <v>113</v>
      </c>
      <c r="F89" s="391"/>
      <c r="G89" s="390">
        <v>92</v>
      </c>
      <c r="H89" s="391"/>
    </row>
    <row r="90" spans="2:8" x14ac:dyDescent="0.25">
      <c r="B90" s="126" t="s">
        <v>153</v>
      </c>
      <c r="C90" s="367">
        <v>222</v>
      </c>
      <c r="D90" s="368"/>
      <c r="E90" s="390">
        <v>130</v>
      </c>
      <c r="F90" s="391"/>
      <c r="G90" s="390">
        <v>121</v>
      </c>
      <c r="H90" s="391"/>
    </row>
    <row r="91" spans="2:8" x14ac:dyDescent="0.25">
      <c r="B91" s="126" t="s">
        <v>162</v>
      </c>
      <c r="C91" s="367" t="s">
        <v>240</v>
      </c>
      <c r="D91" s="361"/>
      <c r="E91" s="360" t="s">
        <v>240</v>
      </c>
      <c r="F91" s="366"/>
      <c r="G91" s="365" t="s">
        <v>357</v>
      </c>
      <c r="H91" s="366"/>
    </row>
    <row r="92" spans="2:8" x14ac:dyDescent="0.25">
      <c r="B92" s="126" t="s">
        <v>192</v>
      </c>
      <c r="C92" s="386" t="s">
        <v>193</v>
      </c>
      <c r="D92" s="387"/>
      <c r="E92" s="360" t="s">
        <v>487</v>
      </c>
      <c r="F92" s="366"/>
      <c r="G92" s="360" t="s">
        <v>487</v>
      </c>
      <c r="H92" s="366"/>
    </row>
    <row r="93" spans="2:8" x14ac:dyDescent="0.25">
      <c r="B93" s="126" t="s">
        <v>154</v>
      </c>
      <c r="C93" s="357" t="s">
        <v>418</v>
      </c>
      <c r="D93" s="357"/>
      <c r="E93" s="362" t="s">
        <v>469</v>
      </c>
      <c r="F93" s="362"/>
      <c r="G93" s="362" t="s">
        <v>561</v>
      </c>
      <c r="H93" s="362"/>
    </row>
    <row r="94" spans="2:8" x14ac:dyDescent="0.25">
      <c r="B94" s="125" t="s">
        <v>194</v>
      </c>
      <c r="C94" s="361" t="s">
        <v>337</v>
      </c>
      <c r="D94" s="368"/>
      <c r="E94" s="381" t="s">
        <v>306</v>
      </c>
      <c r="F94" s="362"/>
      <c r="G94" s="362" t="s">
        <v>563</v>
      </c>
      <c r="H94" s="362"/>
    </row>
    <row r="95" spans="2:8" x14ac:dyDescent="0.25">
      <c r="B95" s="125" t="s">
        <v>195</v>
      </c>
      <c r="C95" s="361" t="s">
        <v>338</v>
      </c>
      <c r="D95" s="368"/>
      <c r="E95" s="362" t="s">
        <v>470</v>
      </c>
      <c r="F95" s="362"/>
      <c r="G95" s="362" t="s">
        <v>562</v>
      </c>
      <c r="H95" s="362"/>
    </row>
    <row r="96" spans="2:8" x14ac:dyDescent="0.25">
      <c r="B96" s="125" t="s">
        <v>155</v>
      </c>
      <c r="C96" s="361" t="s">
        <v>419</v>
      </c>
      <c r="D96" s="368"/>
      <c r="E96" s="362" t="s">
        <v>471</v>
      </c>
      <c r="F96" s="362"/>
      <c r="G96" s="362" t="s">
        <v>543</v>
      </c>
      <c r="H96" s="362"/>
    </row>
    <row r="97" spans="2:8" x14ac:dyDescent="0.25">
      <c r="B97" s="126" t="s">
        <v>156</v>
      </c>
      <c r="C97" s="363"/>
      <c r="D97" s="363"/>
      <c r="E97" s="363"/>
      <c r="F97" s="363"/>
      <c r="G97" s="363"/>
      <c r="H97" s="363"/>
    </row>
    <row r="98" spans="2:8" x14ac:dyDescent="0.25">
      <c r="B98" s="126" t="s">
        <v>157</v>
      </c>
      <c r="C98" s="127" t="s">
        <v>418</v>
      </c>
      <c r="D98" s="156" t="s">
        <v>216</v>
      </c>
      <c r="E98" s="251" t="s">
        <v>221</v>
      </c>
      <c r="F98" s="217" t="s">
        <v>472</v>
      </c>
      <c r="G98" s="251" t="s">
        <v>572</v>
      </c>
      <c r="H98" s="217" t="s">
        <v>211</v>
      </c>
    </row>
    <row r="99" spans="2:8" x14ac:dyDescent="0.25">
      <c r="B99" s="126" t="s">
        <v>189</v>
      </c>
      <c r="C99" s="126" t="s">
        <v>317</v>
      </c>
      <c r="D99" s="239" t="s">
        <v>420</v>
      </c>
      <c r="E99" s="251" t="s">
        <v>317</v>
      </c>
      <c r="F99" s="217" t="s">
        <v>473</v>
      </c>
      <c r="G99" s="267"/>
      <c r="H99" s="217" t="s">
        <v>565</v>
      </c>
    </row>
    <row r="100" spans="2:8" s="89" customFormat="1" x14ac:dyDescent="0.25">
      <c r="B100" s="126" t="s">
        <v>189</v>
      </c>
      <c r="C100" s="126" t="s">
        <v>412</v>
      </c>
      <c r="D100" s="239" t="s">
        <v>421</v>
      </c>
      <c r="E100" s="251" t="s">
        <v>413</v>
      </c>
      <c r="F100" s="217" t="s">
        <v>474</v>
      </c>
      <c r="G100" s="267"/>
      <c r="H100" s="217" t="s">
        <v>564</v>
      </c>
    </row>
    <row r="101" spans="2:8" x14ac:dyDescent="0.25">
      <c r="B101" s="126" t="s">
        <v>189</v>
      </c>
      <c r="C101" s="126" t="s">
        <v>414</v>
      </c>
      <c r="D101" s="239" t="s">
        <v>422</v>
      </c>
      <c r="E101" s="251" t="s">
        <v>475</v>
      </c>
      <c r="F101" s="217" t="s">
        <v>476</v>
      </c>
      <c r="G101" s="241"/>
      <c r="H101" s="216"/>
    </row>
    <row r="102" spans="2:8" x14ac:dyDescent="0.25">
      <c r="B102" s="126"/>
      <c r="C102" s="126"/>
      <c r="D102" s="156"/>
      <c r="E102" s="251"/>
      <c r="F102" s="217"/>
      <c r="G102" s="241"/>
      <c r="H102" s="241"/>
    </row>
    <row r="103" spans="2:8" x14ac:dyDescent="0.25">
      <c r="B103" s="126" t="s">
        <v>158</v>
      </c>
      <c r="C103" s="357"/>
      <c r="D103" s="357"/>
      <c r="E103" s="357"/>
      <c r="F103" s="357"/>
      <c r="G103" s="357"/>
      <c r="H103" s="357"/>
    </row>
    <row r="104" spans="2:8" x14ac:dyDescent="0.25">
      <c r="B104" s="126" t="s">
        <v>159</v>
      </c>
      <c r="C104" s="126" t="s">
        <v>413</v>
      </c>
      <c r="D104" s="126" t="s">
        <v>243</v>
      </c>
      <c r="E104" s="251" t="s">
        <v>477</v>
      </c>
      <c r="F104" s="251" t="s">
        <v>478</v>
      </c>
      <c r="G104" s="251" t="s">
        <v>477</v>
      </c>
      <c r="H104" s="251" t="s">
        <v>567</v>
      </c>
    </row>
    <row r="105" spans="2:8" x14ac:dyDescent="0.25">
      <c r="B105" s="129"/>
      <c r="C105" s="126"/>
      <c r="D105" s="126"/>
      <c r="E105" s="251"/>
      <c r="F105" s="251" t="s">
        <v>479</v>
      </c>
      <c r="G105" s="251"/>
      <c r="H105" s="251"/>
    </row>
    <row r="106" spans="2:8" s="89" customFormat="1" x14ac:dyDescent="0.25">
      <c r="B106" s="129"/>
      <c r="C106" s="126"/>
      <c r="D106" s="126"/>
      <c r="E106" s="251"/>
      <c r="F106" s="251" t="s">
        <v>480</v>
      </c>
      <c r="G106" s="251"/>
      <c r="H106" s="251"/>
    </row>
    <row r="107" spans="2:8" x14ac:dyDescent="0.25">
      <c r="B107" s="129"/>
      <c r="C107" s="126"/>
      <c r="D107" s="126"/>
      <c r="E107" s="251"/>
      <c r="F107" s="251"/>
      <c r="G107" s="251"/>
      <c r="H107" s="251"/>
    </row>
    <row r="108" spans="2:8" x14ac:dyDescent="0.25">
      <c r="B108" s="126" t="s">
        <v>217</v>
      </c>
      <c r="C108" s="126" t="s">
        <v>413</v>
      </c>
      <c r="D108" s="126" t="s">
        <v>249</v>
      </c>
      <c r="E108" s="251" t="s">
        <v>481</v>
      </c>
      <c r="F108" s="251" t="s">
        <v>482</v>
      </c>
      <c r="G108" s="251" t="s">
        <v>477</v>
      </c>
      <c r="H108" s="251" t="s">
        <v>252</v>
      </c>
    </row>
    <row r="109" spans="2:8" x14ac:dyDescent="0.25">
      <c r="B109" s="126"/>
      <c r="C109" s="126" t="s">
        <v>414</v>
      </c>
      <c r="D109" s="126" t="s">
        <v>423</v>
      </c>
      <c r="E109" s="251"/>
      <c r="F109" s="251"/>
      <c r="G109" s="251" t="s">
        <v>556</v>
      </c>
      <c r="H109" s="251" t="s">
        <v>568</v>
      </c>
    </row>
    <row r="110" spans="2:8" x14ac:dyDescent="0.25">
      <c r="B110" s="126"/>
      <c r="C110" s="126"/>
      <c r="D110" s="126"/>
      <c r="E110" s="251"/>
      <c r="F110" s="251"/>
      <c r="G110" s="241"/>
      <c r="H110" s="241"/>
    </row>
    <row r="111" spans="2:8" x14ac:dyDescent="0.25">
      <c r="B111" s="126" t="s">
        <v>160</v>
      </c>
      <c r="C111" s="126"/>
      <c r="D111" s="126"/>
      <c r="E111" s="251"/>
      <c r="F111" s="251"/>
      <c r="G111" s="241"/>
      <c r="H111" s="241"/>
    </row>
    <row r="112" spans="2:8" x14ac:dyDescent="0.25">
      <c r="B112" s="126"/>
      <c r="C112" s="126"/>
      <c r="D112" s="126"/>
      <c r="E112" s="251"/>
      <c r="F112" s="251"/>
      <c r="G112" s="241"/>
      <c r="H112" s="241"/>
    </row>
    <row r="113" spans="2:8" x14ac:dyDescent="0.25">
      <c r="B113" s="126" t="s">
        <v>166</v>
      </c>
      <c r="C113" s="126" t="s">
        <v>424</v>
      </c>
      <c r="D113" s="126" t="s">
        <v>250</v>
      </c>
      <c r="E113" s="251" t="s">
        <v>483</v>
      </c>
      <c r="F113" s="251" t="s">
        <v>484</v>
      </c>
      <c r="G113" s="251" t="s">
        <v>446</v>
      </c>
      <c r="H113" s="251" t="s">
        <v>569</v>
      </c>
    </row>
    <row r="114" spans="2:8" x14ac:dyDescent="0.25">
      <c r="B114" s="126"/>
      <c r="C114" s="126" t="s">
        <v>425</v>
      </c>
      <c r="D114" s="126" t="s">
        <v>426</v>
      </c>
      <c r="E114" s="251" t="s">
        <v>485</v>
      </c>
      <c r="F114" s="251" t="s">
        <v>484</v>
      </c>
      <c r="G114" s="262" t="s">
        <v>570</v>
      </c>
      <c r="H114" s="262" t="s">
        <v>549</v>
      </c>
    </row>
    <row r="115" spans="2:8" s="89" customFormat="1" x14ac:dyDescent="0.25">
      <c r="B115" s="126"/>
      <c r="C115" s="126"/>
      <c r="D115" s="126"/>
      <c r="E115" s="251"/>
      <c r="F115" s="251"/>
      <c r="G115" s="251" t="s">
        <v>485</v>
      </c>
      <c r="H115" s="251" t="s">
        <v>550</v>
      </c>
    </row>
    <row r="116" spans="2:8" s="89" customFormat="1" x14ac:dyDescent="0.25">
      <c r="B116" s="126"/>
      <c r="C116" s="126"/>
      <c r="D116" s="126"/>
      <c r="E116" s="251"/>
      <c r="F116" s="251"/>
      <c r="G116" s="241"/>
      <c r="H116" s="263"/>
    </row>
    <row r="117" spans="2:8" x14ac:dyDescent="0.25">
      <c r="B117" s="126" t="s">
        <v>196</v>
      </c>
      <c r="C117" s="126" t="s">
        <v>413</v>
      </c>
      <c r="D117" s="126" t="s">
        <v>251</v>
      </c>
      <c r="E117" s="251"/>
      <c r="F117" s="251"/>
      <c r="G117" s="251" t="s">
        <v>477</v>
      </c>
      <c r="H117" s="262" t="s">
        <v>571</v>
      </c>
    </row>
    <row r="118" spans="2:8" x14ac:dyDescent="0.25">
      <c r="B118" s="126"/>
      <c r="C118" s="126"/>
      <c r="D118" s="126"/>
      <c r="E118" s="251"/>
      <c r="F118" s="251"/>
      <c r="G118" s="251" t="s">
        <v>446</v>
      </c>
      <c r="H118" s="251" t="s">
        <v>253</v>
      </c>
    </row>
    <row r="119" spans="2:8" x14ac:dyDescent="0.25">
      <c r="B119" s="129"/>
      <c r="C119" s="126"/>
      <c r="D119" s="126"/>
      <c r="E119" s="251"/>
      <c r="F119" s="251"/>
      <c r="G119" s="251" t="s">
        <v>556</v>
      </c>
      <c r="H119" s="251" t="s">
        <v>566</v>
      </c>
    </row>
  </sheetData>
  <mergeCells count="49">
    <mergeCell ref="P7:Q7"/>
    <mergeCell ref="V7:W7"/>
    <mergeCell ref="X7:X8"/>
    <mergeCell ref="A7:A8"/>
    <mergeCell ref="B7:B8"/>
    <mergeCell ref="C7:E7"/>
    <mergeCell ref="J7:K7"/>
    <mergeCell ref="L7:M7"/>
    <mergeCell ref="N7:O7"/>
    <mergeCell ref="B83:H83"/>
    <mergeCell ref="C84:D84"/>
    <mergeCell ref="E84:F84"/>
    <mergeCell ref="G84:H84"/>
    <mergeCell ref="C85:H85"/>
    <mergeCell ref="C86:D86"/>
    <mergeCell ref="E86:F86"/>
    <mergeCell ref="G86:H86"/>
    <mergeCell ref="C87:D87"/>
    <mergeCell ref="E87:F87"/>
    <mergeCell ref="G87:H87"/>
    <mergeCell ref="C90:D90"/>
    <mergeCell ref="E90:F90"/>
    <mergeCell ref="G90:H90"/>
    <mergeCell ref="C92:D92"/>
    <mergeCell ref="C88:D88"/>
    <mergeCell ref="E88:F88"/>
    <mergeCell ref="G88:H88"/>
    <mergeCell ref="C89:D89"/>
    <mergeCell ref="E89:F89"/>
    <mergeCell ref="G89:H89"/>
    <mergeCell ref="C91:D91"/>
    <mergeCell ref="E91:F91"/>
    <mergeCell ref="G91:H91"/>
    <mergeCell ref="E92:F92"/>
    <mergeCell ref="G92:H92"/>
    <mergeCell ref="C103:H103"/>
    <mergeCell ref="E93:F93"/>
    <mergeCell ref="G93:H93"/>
    <mergeCell ref="E94:F94"/>
    <mergeCell ref="G94:H94"/>
    <mergeCell ref="C93:D93"/>
    <mergeCell ref="C94:D94"/>
    <mergeCell ref="C95:D95"/>
    <mergeCell ref="E95:F95"/>
    <mergeCell ref="G95:H95"/>
    <mergeCell ref="C96:D96"/>
    <mergeCell ref="E96:F96"/>
    <mergeCell ref="G96:H96"/>
    <mergeCell ref="C97:H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136"/>
  <sheetViews>
    <sheetView workbookViewId="0">
      <pane ySplit="1" topLeftCell="A74" activePane="bottomLeft" state="frozen"/>
      <selection pane="bottomLeft" activeCell="B81" sqref="B81"/>
    </sheetView>
  </sheetViews>
  <sheetFormatPr defaultRowHeight="15" x14ac:dyDescent="0.25"/>
  <cols>
    <col min="1" max="1" width="4" customWidth="1"/>
    <col min="2" max="2" width="27.140625" customWidth="1"/>
    <col min="3" max="3" width="13.7109375" customWidth="1"/>
    <col min="4" max="4" width="24.7109375" customWidth="1"/>
    <col min="5" max="5" width="12.28515625" customWidth="1"/>
    <col min="6" max="6" width="23.7109375" customWidth="1"/>
    <col min="7" max="7" width="23.7109375" style="89" customWidth="1"/>
    <col min="8" max="8" width="13.7109375" customWidth="1"/>
    <col min="9" max="9" width="21.28515625" customWidth="1"/>
  </cols>
  <sheetData>
    <row r="2" spans="1:17" x14ac:dyDescent="0.25">
      <c r="B2" s="27" t="s">
        <v>289</v>
      </c>
    </row>
    <row r="3" spans="1:17" x14ac:dyDescent="0.25">
      <c r="B3" s="26" t="s">
        <v>290</v>
      </c>
    </row>
    <row r="5" spans="1:17" ht="15.75" x14ac:dyDescent="0.25">
      <c r="A5" s="65" t="s">
        <v>66</v>
      </c>
    </row>
    <row r="7" spans="1:17" ht="140.25" x14ac:dyDescent="0.25">
      <c r="A7" s="376" t="s">
        <v>1</v>
      </c>
      <c r="B7" s="376" t="s">
        <v>2</v>
      </c>
      <c r="C7" s="376" t="s">
        <v>67</v>
      </c>
      <c r="D7" s="376"/>
      <c r="E7" s="376"/>
      <c r="F7" s="67" t="s">
        <v>4</v>
      </c>
      <c r="G7" s="169" t="s">
        <v>716</v>
      </c>
      <c r="H7" s="67" t="s">
        <v>5</v>
      </c>
      <c r="I7" s="67" t="s">
        <v>28</v>
      </c>
      <c r="J7" s="67" t="s">
        <v>7</v>
      </c>
      <c r="K7" s="67" t="s">
        <v>68</v>
      </c>
      <c r="L7" s="396" t="s">
        <v>69</v>
      </c>
      <c r="M7" s="396"/>
      <c r="N7" s="396"/>
      <c r="O7" s="67" t="s">
        <v>70</v>
      </c>
      <c r="P7" s="70" t="s">
        <v>8</v>
      </c>
      <c r="Q7" s="375" t="s">
        <v>13</v>
      </c>
    </row>
    <row r="8" spans="1:17" ht="76.5" x14ac:dyDescent="0.25">
      <c r="A8" s="376"/>
      <c r="B8" s="376"/>
      <c r="C8" s="67" t="s">
        <v>14</v>
      </c>
      <c r="D8" s="67" t="s">
        <v>15</v>
      </c>
      <c r="E8" s="67" t="s">
        <v>16</v>
      </c>
      <c r="F8" s="67" t="s">
        <v>17</v>
      </c>
      <c r="G8" s="169" t="s">
        <v>21</v>
      </c>
      <c r="H8" s="67" t="s">
        <v>16</v>
      </c>
      <c r="I8" s="67" t="s">
        <v>18</v>
      </c>
      <c r="J8" s="67" t="s">
        <v>19</v>
      </c>
      <c r="K8" s="67" t="s">
        <v>21</v>
      </c>
      <c r="L8" s="67" t="s">
        <v>71</v>
      </c>
      <c r="M8" s="68" t="s">
        <v>15</v>
      </c>
      <c r="N8" s="68" t="s">
        <v>16</v>
      </c>
      <c r="O8" s="68" t="s">
        <v>22</v>
      </c>
      <c r="P8" s="67" t="s">
        <v>86</v>
      </c>
      <c r="Q8" s="375"/>
    </row>
    <row r="9" spans="1:17" s="63" customFormat="1" x14ac:dyDescent="0.25">
      <c r="A9" s="66"/>
      <c r="B9" s="66"/>
      <c r="C9" s="66"/>
      <c r="D9" s="66"/>
      <c r="E9" s="66"/>
      <c r="F9" s="66"/>
      <c r="G9" s="103"/>
      <c r="H9" s="66"/>
      <c r="I9" s="66"/>
      <c r="J9" s="66"/>
      <c r="K9" s="66"/>
      <c r="L9" s="66"/>
      <c r="M9" s="69"/>
      <c r="N9" s="69"/>
      <c r="O9" s="69"/>
      <c r="P9" s="66"/>
      <c r="Q9" s="40"/>
    </row>
    <row r="10" spans="1:17" x14ac:dyDescent="0.25">
      <c r="A10" s="57" t="s">
        <v>118</v>
      </c>
    </row>
    <row r="11" spans="1:17" s="85" customFormat="1" ht="12.75" x14ac:dyDescent="0.2">
      <c r="A11" s="304">
        <v>1</v>
      </c>
      <c r="B11" s="304" t="s">
        <v>72</v>
      </c>
      <c r="C11" s="299">
        <f>(5.4+5.85)/2</f>
        <v>5.625</v>
      </c>
      <c r="D11" s="297">
        <v>100</v>
      </c>
      <c r="E11" s="297">
        <v>10</v>
      </c>
      <c r="F11" s="301">
        <v>9</v>
      </c>
      <c r="G11" s="301">
        <v>100</v>
      </c>
      <c r="H11" s="297">
        <v>9</v>
      </c>
      <c r="I11" s="301">
        <f>(143+140)/2</f>
        <v>141.5</v>
      </c>
      <c r="J11" s="308">
        <v>205</v>
      </c>
      <c r="K11" s="300">
        <v>47.7</v>
      </c>
      <c r="L11" s="309">
        <f t="shared" ref="L11:L29" si="0">(((C11*92)/100)*K11)/100</f>
        <v>2.4684749999999998</v>
      </c>
      <c r="M11" s="297">
        <v>100</v>
      </c>
      <c r="N11" s="297">
        <v>5</v>
      </c>
      <c r="O11" s="310">
        <v>4.9000000000000004</v>
      </c>
      <c r="P11" s="300">
        <f>(70+69.7)/2</f>
        <v>69.849999999999994</v>
      </c>
      <c r="Q11" s="311">
        <f t="shared" ref="Q11:Q29" si="1">(E11+F11+N11)</f>
        <v>24</v>
      </c>
    </row>
    <row r="12" spans="1:17" s="85" customFormat="1" ht="12.75" x14ac:dyDescent="0.2">
      <c r="A12" s="58">
        <v>2</v>
      </c>
      <c r="B12" s="211" t="s">
        <v>73</v>
      </c>
      <c r="C12" s="46">
        <v>4.92</v>
      </c>
      <c r="D12" s="44">
        <f>(C12*100)/C$11</f>
        <v>87.466666666666669</v>
      </c>
      <c r="E12" s="43">
        <v>8</v>
      </c>
      <c r="F12" s="43">
        <v>8</v>
      </c>
      <c r="G12" s="172">
        <v>87</v>
      </c>
      <c r="H12" s="43">
        <v>9</v>
      </c>
      <c r="I12" s="43">
        <v>140</v>
      </c>
      <c r="J12" s="212">
        <v>207</v>
      </c>
      <c r="K12" s="214">
        <v>50</v>
      </c>
      <c r="L12" s="213">
        <f t="shared" si="0"/>
        <v>2.2631999999999999</v>
      </c>
      <c r="M12" s="44">
        <f>(L12*100)/L$11</f>
        <v>91.684136967155837</v>
      </c>
      <c r="N12" s="43">
        <v>4</v>
      </c>
      <c r="O12" s="236">
        <v>4.5</v>
      </c>
      <c r="P12" s="214">
        <v>68.900000000000006</v>
      </c>
      <c r="Q12" s="215">
        <f t="shared" si="1"/>
        <v>20</v>
      </c>
    </row>
    <row r="13" spans="1:17" s="85" customFormat="1" ht="12.75" x14ac:dyDescent="0.2">
      <c r="A13" s="58">
        <v>3</v>
      </c>
      <c r="B13" s="209" t="s">
        <v>291</v>
      </c>
      <c r="C13" s="46">
        <v>5.95</v>
      </c>
      <c r="D13" s="44">
        <f t="shared" ref="D13:D26" si="2">(C13*100)/C$11</f>
        <v>105.77777777777777</v>
      </c>
      <c r="E13" s="43">
        <v>12</v>
      </c>
      <c r="F13" s="43">
        <v>9</v>
      </c>
      <c r="G13" s="172">
        <v>100</v>
      </c>
      <c r="H13" s="43">
        <v>7</v>
      </c>
      <c r="I13" s="43">
        <v>129</v>
      </c>
      <c r="J13" s="212">
        <v>208</v>
      </c>
      <c r="K13" s="214">
        <v>48.6</v>
      </c>
      <c r="L13" s="213">
        <f t="shared" si="0"/>
        <v>2.660364</v>
      </c>
      <c r="M13" s="44">
        <f t="shared" ref="M13:M26" si="3">(L13*100)/L$11</f>
        <v>107.7735849056604</v>
      </c>
      <c r="N13" s="43">
        <v>6</v>
      </c>
      <c r="O13" s="236">
        <v>5.4</v>
      </c>
      <c r="P13" s="214">
        <v>69.099999999999994</v>
      </c>
      <c r="Q13" s="215">
        <f t="shared" si="1"/>
        <v>27</v>
      </c>
    </row>
    <row r="14" spans="1:17" s="85" customFormat="1" ht="12.75" x14ac:dyDescent="0.2">
      <c r="A14" s="58">
        <v>4</v>
      </c>
      <c r="B14" s="209" t="s">
        <v>292</v>
      </c>
      <c r="C14" s="46">
        <v>5.91</v>
      </c>
      <c r="D14" s="44">
        <f t="shared" si="2"/>
        <v>105.06666666666666</v>
      </c>
      <c r="E14" s="43">
        <v>10</v>
      </c>
      <c r="F14" s="43">
        <v>9</v>
      </c>
      <c r="G14" s="172">
        <v>100</v>
      </c>
      <c r="H14" s="43">
        <v>9</v>
      </c>
      <c r="I14" s="43">
        <v>152</v>
      </c>
      <c r="J14" s="212">
        <v>211</v>
      </c>
      <c r="K14" s="214">
        <v>51.5</v>
      </c>
      <c r="L14" s="213">
        <f t="shared" si="0"/>
        <v>2.8001580000000001</v>
      </c>
      <c r="M14" s="44">
        <f t="shared" si="3"/>
        <v>113.43675751222922</v>
      </c>
      <c r="N14" s="43">
        <v>6</v>
      </c>
      <c r="O14" s="236">
        <v>4.0999999999999996</v>
      </c>
      <c r="P14" s="214">
        <v>67.3</v>
      </c>
      <c r="Q14" s="215">
        <f t="shared" si="1"/>
        <v>25</v>
      </c>
    </row>
    <row r="15" spans="1:17" s="85" customFormat="1" ht="12.75" x14ac:dyDescent="0.2">
      <c r="A15" s="58">
        <v>5</v>
      </c>
      <c r="B15" s="209" t="s">
        <v>293</v>
      </c>
      <c r="C15" s="46">
        <v>6.1</v>
      </c>
      <c r="D15" s="44">
        <f t="shared" si="2"/>
        <v>108.44444444444444</v>
      </c>
      <c r="E15" s="43">
        <v>12</v>
      </c>
      <c r="F15" s="43">
        <v>9</v>
      </c>
      <c r="G15" s="172">
        <v>99</v>
      </c>
      <c r="H15" s="43">
        <v>9</v>
      </c>
      <c r="I15" s="43">
        <v>150</v>
      </c>
      <c r="J15" s="212">
        <v>207</v>
      </c>
      <c r="K15" s="214">
        <v>50.3</v>
      </c>
      <c r="L15" s="213">
        <f t="shared" si="0"/>
        <v>2.8228359999999992</v>
      </c>
      <c r="M15" s="44">
        <f t="shared" si="3"/>
        <v>114.3554623806196</v>
      </c>
      <c r="N15" s="43">
        <v>6</v>
      </c>
      <c r="O15" s="236">
        <v>5</v>
      </c>
      <c r="P15" s="214">
        <v>68.3</v>
      </c>
      <c r="Q15" s="215">
        <f t="shared" si="1"/>
        <v>27</v>
      </c>
    </row>
    <row r="16" spans="1:17" s="85" customFormat="1" ht="12.75" x14ac:dyDescent="0.2">
      <c r="A16" s="58">
        <v>6</v>
      </c>
      <c r="B16" s="209" t="s">
        <v>722</v>
      </c>
      <c r="C16" s="46">
        <v>6.07</v>
      </c>
      <c r="D16" s="44">
        <f t="shared" si="2"/>
        <v>107.91111111111111</v>
      </c>
      <c r="E16" s="43">
        <v>12</v>
      </c>
      <c r="F16" s="43">
        <v>9</v>
      </c>
      <c r="G16" s="172">
        <v>96</v>
      </c>
      <c r="H16" s="43">
        <v>9</v>
      </c>
      <c r="I16" s="43">
        <v>156</v>
      </c>
      <c r="J16" s="212">
        <v>208</v>
      </c>
      <c r="K16" s="214">
        <v>48.4</v>
      </c>
      <c r="L16" s="213">
        <f t="shared" si="0"/>
        <v>2.7028496</v>
      </c>
      <c r="M16" s="44">
        <f t="shared" si="3"/>
        <v>109.4947123223853</v>
      </c>
      <c r="N16" s="43">
        <v>6</v>
      </c>
      <c r="O16" s="236">
        <v>4.9000000000000004</v>
      </c>
      <c r="P16" s="214">
        <v>68.7</v>
      </c>
      <c r="Q16" s="215">
        <f t="shared" si="1"/>
        <v>27</v>
      </c>
    </row>
    <row r="17" spans="1:18" s="85" customFormat="1" ht="12.75" x14ac:dyDescent="0.2">
      <c r="A17" s="58">
        <v>7</v>
      </c>
      <c r="B17" s="209" t="s">
        <v>723</v>
      </c>
      <c r="C17" s="46">
        <v>6.02</v>
      </c>
      <c r="D17" s="44">
        <f t="shared" si="2"/>
        <v>107.02222222222223</v>
      </c>
      <c r="E17" s="43">
        <v>12</v>
      </c>
      <c r="F17" s="43">
        <v>9</v>
      </c>
      <c r="G17" s="172">
        <v>100</v>
      </c>
      <c r="H17" s="43">
        <v>9</v>
      </c>
      <c r="I17" s="43">
        <v>153</v>
      </c>
      <c r="J17" s="212">
        <v>207</v>
      </c>
      <c r="K17" s="214">
        <v>47.2</v>
      </c>
      <c r="L17" s="213">
        <f t="shared" si="0"/>
        <v>2.6141247999999995</v>
      </c>
      <c r="M17" s="44">
        <f t="shared" si="3"/>
        <v>105.90039599347774</v>
      </c>
      <c r="N17" s="43">
        <v>6</v>
      </c>
      <c r="O17" s="236">
        <v>5</v>
      </c>
      <c r="P17" s="214">
        <v>68.2</v>
      </c>
      <c r="Q17" s="215">
        <f t="shared" si="1"/>
        <v>27</v>
      </c>
    </row>
    <row r="18" spans="1:18" s="85" customFormat="1" ht="12.75" x14ac:dyDescent="0.2">
      <c r="A18" s="58">
        <v>8</v>
      </c>
      <c r="B18" s="209" t="s">
        <v>294</v>
      </c>
      <c r="C18" s="46">
        <v>5.15</v>
      </c>
      <c r="D18" s="44">
        <f t="shared" si="2"/>
        <v>91.555555555555557</v>
      </c>
      <c r="E18" s="43">
        <v>8</v>
      </c>
      <c r="F18" s="43">
        <v>9</v>
      </c>
      <c r="G18" s="172">
        <v>99</v>
      </c>
      <c r="H18" s="43">
        <v>9</v>
      </c>
      <c r="I18" s="43">
        <v>156</v>
      </c>
      <c r="J18" s="212">
        <v>206</v>
      </c>
      <c r="K18" s="214">
        <v>50.5</v>
      </c>
      <c r="L18" s="213">
        <f t="shared" si="0"/>
        <v>2.3926900000000004</v>
      </c>
      <c r="M18" s="44">
        <f t="shared" si="3"/>
        <v>96.929885860703493</v>
      </c>
      <c r="N18" s="43">
        <v>5</v>
      </c>
      <c r="O18" s="236">
        <v>4.5</v>
      </c>
      <c r="P18" s="214">
        <v>66.7</v>
      </c>
      <c r="Q18" s="215">
        <f t="shared" si="1"/>
        <v>22</v>
      </c>
    </row>
    <row r="19" spans="1:18" s="85" customFormat="1" ht="12.75" x14ac:dyDescent="0.2">
      <c r="A19" s="58">
        <v>9</v>
      </c>
      <c r="B19" s="209" t="s">
        <v>295</v>
      </c>
      <c r="C19" s="46">
        <v>5.39</v>
      </c>
      <c r="D19" s="44">
        <f t="shared" si="2"/>
        <v>95.822222222222223</v>
      </c>
      <c r="E19" s="43">
        <v>10</v>
      </c>
      <c r="F19" s="43">
        <v>9</v>
      </c>
      <c r="G19" s="172">
        <v>100</v>
      </c>
      <c r="H19" s="43">
        <v>9</v>
      </c>
      <c r="I19" s="43">
        <v>157</v>
      </c>
      <c r="J19" s="212">
        <v>207</v>
      </c>
      <c r="K19" s="214">
        <v>50.2</v>
      </c>
      <c r="L19" s="213">
        <f t="shared" si="0"/>
        <v>2.4893176000000001</v>
      </c>
      <c r="M19" s="44">
        <f t="shared" si="3"/>
        <v>100.84435126950852</v>
      </c>
      <c r="N19" s="43">
        <v>5</v>
      </c>
      <c r="O19" s="236">
        <v>4.5999999999999996</v>
      </c>
      <c r="P19" s="214">
        <v>67.5</v>
      </c>
      <c r="Q19" s="215">
        <f t="shared" si="1"/>
        <v>24</v>
      </c>
    </row>
    <row r="20" spans="1:18" s="85" customFormat="1" ht="12.75" x14ac:dyDescent="0.2">
      <c r="A20" s="58">
        <v>10</v>
      </c>
      <c r="B20" s="209" t="s">
        <v>296</v>
      </c>
      <c r="C20" s="46">
        <v>4.96</v>
      </c>
      <c r="D20" s="44">
        <f t="shared" si="2"/>
        <v>88.177777777777777</v>
      </c>
      <c r="E20" s="43">
        <v>8</v>
      </c>
      <c r="F20" s="43">
        <v>9</v>
      </c>
      <c r="G20" s="172">
        <v>100</v>
      </c>
      <c r="H20" s="43">
        <v>9</v>
      </c>
      <c r="I20" s="43">
        <v>156</v>
      </c>
      <c r="J20" s="212">
        <v>211</v>
      </c>
      <c r="K20" s="47">
        <v>50.95</v>
      </c>
      <c r="L20" s="213">
        <f t="shared" si="0"/>
        <v>2.3249504000000001</v>
      </c>
      <c r="M20" s="44">
        <f t="shared" si="3"/>
        <v>94.185697647332887</v>
      </c>
      <c r="N20" s="43">
        <v>4</v>
      </c>
      <c r="O20" s="236">
        <v>5</v>
      </c>
      <c r="P20" s="47">
        <v>65.7</v>
      </c>
      <c r="Q20" s="215">
        <f t="shared" si="1"/>
        <v>21</v>
      </c>
    </row>
    <row r="21" spans="1:18" s="85" customFormat="1" ht="12.75" x14ac:dyDescent="0.2">
      <c r="A21" s="58">
        <v>11</v>
      </c>
      <c r="B21" s="210" t="s">
        <v>297</v>
      </c>
      <c r="C21" s="46">
        <v>6.21</v>
      </c>
      <c r="D21" s="44">
        <f t="shared" si="2"/>
        <v>110.4</v>
      </c>
      <c r="E21" s="43">
        <v>12</v>
      </c>
      <c r="F21" s="43">
        <v>9</v>
      </c>
      <c r="G21" s="172">
        <v>100</v>
      </c>
      <c r="H21" s="43">
        <v>9</v>
      </c>
      <c r="I21" s="43">
        <v>156</v>
      </c>
      <c r="J21" s="212">
        <v>207</v>
      </c>
      <c r="K21" s="214">
        <v>48.1</v>
      </c>
      <c r="L21" s="213">
        <f t="shared" si="0"/>
        <v>2.7480492000000005</v>
      </c>
      <c r="M21" s="44">
        <f t="shared" si="3"/>
        <v>111.32578616352204</v>
      </c>
      <c r="N21" s="43">
        <v>6</v>
      </c>
      <c r="O21" s="236">
        <v>4.3</v>
      </c>
      <c r="P21" s="214">
        <v>68.5</v>
      </c>
      <c r="Q21" s="215">
        <f t="shared" si="1"/>
        <v>27</v>
      </c>
    </row>
    <row r="22" spans="1:18" s="85" customFormat="1" ht="12.75" x14ac:dyDescent="0.2">
      <c r="A22" s="58">
        <v>12</v>
      </c>
      <c r="B22" s="210" t="s">
        <v>298</v>
      </c>
      <c r="C22" s="46">
        <v>6.06</v>
      </c>
      <c r="D22" s="44">
        <f t="shared" si="2"/>
        <v>107.73333333333333</v>
      </c>
      <c r="E22" s="43">
        <v>12</v>
      </c>
      <c r="F22" s="43">
        <v>9</v>
      </c>
      <c r="G22" s="172">
        <v>95</v>
      </c>
      <c r="H22" s="43">
        <v>6</v>
      </c>
      <c r="I22" s="43">
        <v>153</v>
      </c>
      <c r="J22" s="212">
        <v>205</v>
      </c>
      <c r="K22" s="214">
        <v>49.2</v>
      </c>
      <c r="L22" s="213">
        <f t="shared" si="0"/>
        <v>2.7429984000000003</v>
      </c>
      <c r="M22" s="44">
        <f t="shared" si="3"/>
        <v>111.12117400419289</v>
      </c>
      <c r="N22" s="43">
        <v>6</v>
      </c>
      <c r="O22" s="236">
        <v>5</v>
      </c>
      <c r="P22" s="214">
        <v>69</v>
      </c>
      <c r="Q22" s="215">
        <f t="shared" si="1"/>
        <v>27</v>
      </c>
    </row>
    <row r="23" spans="1:18" s="85" customFormat="1" ht="12.75" x14ac:dyDescent="0.2">
      <c r="A23" s="58">
        <v>13</v>
      </c>
      <c r="B23" s="210" t="s">
        <v>76</v>
      </c>
      <c r="C23" s="46">
        <v>5.66</v>
      </c>
      <c r="D23" s="44">
        <f t="shared" si="2"/>
        <v>100.62222222222222</v>
      </c>
      <c r="E23" s="43">
        <v>10</v>
      </c>
      <c r="F23" s="43">
        <v>9</v>
      </c>
      <c r="G23" s="172">
        <v>100</v>
      </c>
      <c r="H23" s="43">
        <v>9</v>
      </c>
      <c r="I23" s="43">
        <v>149</v>
      </c>
      <c r="J23" s="212">
        <v>206</v>
      </c>
      <c r="K23" s="214">
        <v>49.5</v>
      </c>
      <c r="L23" s="213">
        <f t="shared" si="0"/>
        <v>2.5775639999999997</v>
      </c>
      <c r="M23" s="44">
        <f t="shared" si="3"/>
        <v>104.41928721174004</v>
      </c>
      <c r="N23" s="43">
        <v>5</v>
      </c>
      <c r="O23" s="236">
        <v>3.8</v>
      </c>
      <c r="P23" s="214">
        <v>68.5</v>
      </c>
      <c r="Q23" s="215">
        <f t="shared" si="1"/>
        <v>24</v>
      </c>
    </row>
    <row r="24" spans="1:18" s="85" customFormat="1" ht="12.75" x14ac:dyDescent="0.2">
      <c r="A24" s="58">
        <v>14</v>
      </c>
      <c r="B24" s="210" t="s">
        <v>77</v>
      </c>
      <c r="C24" s="46">
        <v>6.08</v>
      </c>
      <c r="D24" s="44">
        <f t="shared" si="2"/>
        <v>108.08888888888889</v>
      </c>
      <c r="E24" s="43">
        <v>12</v>
      </c>
      <c r="F24" s="43">
        <v>9</v>
      </c>
      <c r="G24" s="172">
        <v>93</v>
      </c>
      <c r="H24" s="43">
        <v>9</v>
      </c>
      <c r="I24" s="43">
        <v>162</v>
      </c>
      <c r="J24" s="212">
        <v>211</v>
      </c>
      <c r="K24" s="214">
        <v>50.4</v>
      </c>
      <c r="L24" s="213">
        <f t="shared" si="0"/>
        <v>2.8191744000000001</v>
      </c>
      <c r="M24" s="44">
        <f t="shared" si="3"/>
        <v>114.20712788259959</v>
      </c>
      <c r="N24" s="43">
        <v>6</v>
      </c>
      <c r="O24" s="236">
        <v>4.2</v>
      </c>
      <c r="P24" s="214">
        <v>68.5</v>
      </c>
      <c r="Q24" s="215">
        <f t="shared" si="1"/>
        <v>27</v>
      </c>
    </row>
    <row r="25" spans="1:18" s="85" customFormat="1" ht="12.75" x14ac:dyDescent="0.2">
      <c r="A25" s="58">
        <v>15</v>
      </c>
      <c r="B25" s="210" t="s">
        <v>74</v>
      </c>
      <c r="C25" s="46">
        <v>6.3</v>
      </c>
      <c r="D25" s="44">
        <f t="shared" si="2"/>
        <v>112</v>
      </c>
      <c r="E25" s="43">
        <v>12</v>
      </c>
      <c r="F25" s="43">
        <v>9</v>
      </c>
      <c r="G25" s="172">
        <v>96</v>
      </c>
      <c r="H25" s="43">
        <v>9</v>
      </c>
      <c r="I25" s="43">
        <v>157</v>
      </c>
      <c r="J25" s="212">
        <v>206</v>
      </c>
      <c r="K25" s="214">
        <v>48.6</v>
      </c>
      <c r="L25" s="213">
        <f t="shared" si="0"/>
        <v>2.816856</v>
      </c>
      <c r="M25" s="44">
        <f t="shared" si="3"/>
        <v>114.11320754716984</v>
      </c>
      <c r="N25" s="43">
        <v>6</v>
      </c>
      <c r="O25" s="236">
        <v>4.0999999999999996</v>
      </c>
      <c r="P25" s="214">
        <v>70</v>
      </c>
      <c r="Q25" s="215">
        <f t="shared" si="1"/>
        <v>27</v>
      </c>
    </row>
    <row r="26" spans="1:18" s="85" customFormat="1" ht="12.75" x14ac:dyDescent="0.2">
      <c r="A26" s="58">
        <v>16</v>
      </c>
      <c r="B26" s="211" t="s">
        <v>75</v>
      </c>
      <c r="C26" s="46">
        <v>6.39</v>
      </c>
      <c r="D26" s="44">
        <f t="shared" si="2"/>
        <v>113.6</v>
      </c>
      <c r="E26" s="43">
        <v>12</v>
      </c>
      <c r="F26" s="43">
        <v>9</v>
      </c>
      <c r="G26" s="172">
        <v>94</v>
      </c>
      <c r="H26" s="43">
        <v>9</v>
      </c>
      <c r="I26" s="43">
        <v>153</v>
      </c>
      <c r="J26" s="212">
        <v>207</v>
      </c>
      <c r="K26" s="214">
        <v>48.5</v>
      </c>
      <c r="L26" s="213">
        <f t="shared" si="0"/>
        <v>2.8512180000000003</v>
      </c>
      <c r="M26" s="44">
        <f t="shared" si="3"/>
        <v>115.50524109014677</v>
      </c>
      <c r="N26" s="43">
        <v>7</v>
      </c>
      <c r="O26" s="236">
        <v>4.5999999999999996</v>
      </c>
      <c r="P26" s="214">
        <v>68.3</v>
      </c>
      <c r="Q26" s="215">
        <f t="shared" si="1"/>
        <v>28</v>
      </c>
    </row>
    <row r="27" spans="1:18" s="85" customFormat="1" ht="12.75" x14ac:dyDescent="0.2">
      <c r="A27" s="304">
        <v>1</v>
      </c>
      <c r="B27" s="312" t="s">
        <v>78</v>
      </c>
      <c r="C27" s="299">
        <v>5.87</v>
      </c>
      <c r="D27" s="301">
        <v>100</v>
      </c>
      <c r="E27" s="297">
        <v>10</v>
      </c>
      <c r="F27" s="297">
        <v>9</v>
      </c>
      <c r="G27" s="297">
        <v>99</v>
      </c>
      <c r="H27" s="297">
        <v>9</v>
      </c>
      <c r="I27" s="297">
        <v>131</v>
      </c>
      <c r="J27" s="308">
        <v>205</v>
      </c>
      <c r="K27" s="313">
        <v>47</v>
      </c>
      <c r="L27" s="309">
        <f t="shared" si="0"/>
        <v>2.5381879999999999</v>
      </c>
      <c r="M27" s="301">
        <v>100</v>
      </c>
      <c r="N27" s="297">
        <v>5</v>
      </c>
      <c r="O27" s="310">
        <v>3.4</v>
      </c>
      <c r="P27" s="313">
        <v>68.8</v>
      </c>
      <c r="Q27" s="311">
        <f t="shared" si="1"/>
        <v>24</v>
      </c>
      <c r="R27" s="85" t="s">
        <v>300</v>
      </c>
    </row>
    <row r="28" spans="1:18" s="85" customFormat="1" ht="12.75" x14ac:dyDescent="0.2">
      <c r="A28" s="58">
        <v>2</v>
      </c>
      <c r="B28" s="210" t="s">
        <v>79</v>
      </c>
      <c r="C28" s="46">
        <v>5.7</v>
      </c>
      <c r="D28" s="44">
        <f>(C28*100)/C$27</f>
        <v>97.103918228279383</v>
      </c>
      <c r="E28" s="43">
        <v>10</v>
      </c>
      <c r="F28" s="43">
        <v>9</v>
      </c>
      <c r="G28" s="172">
        <v>99</v>
      </c>
      <c r="H28" s="43">
        <v>9</v>
      </c>
      <c r="I28" s="43">
        <v>123</v>
      </c>
      <c r="J28" s="212">
        <v>207</v>
      </c>
      <c r="K28" s="47">
        <v>49.7</v>
      </c>
      <c r="L28" s="213">
        <f t="shared" si="0"/>
        <v>2.606268</v>
      </c>
      <c r="M28" s="44">
        <f>(L28*100)/L$27</f>
        <v>102.68222842437204</v>
      </c>
      <c r="N28" s="43">
        <v>5</v>
      </c>
      <c r="O28" s="236">
        <v>3.9</v>
      </c>
      <c r="P28" s="47">
        <v>68.099999999999994</v>
      </c>
      <c r="Q28" s="215">
        <f t="shared" si="1"/>
        <v>24</v>
      </c>
    </row>
    <row r="29" spans="1:18" s="85" customFormat="1" ht="12.75" x14ac:dyDescent="0.2">
      <c r="A29" s="58">
        <v>3</v>
      </c>
      <c r="B29" s="211" t="s">
        <v>299</v>
      </c>
      <c r="C29" s="46">
        <v>5.88</v>
      </c>
      <c r="D29" s="44">
        <f>(C29*100)/C$27</f>
        <v>100.17035775127768</v>
      </c>
      <c r="E29" s="43">
        <v>10</v>
      </c>
      <c r="F29" s="43">
        <v>9</v>
      </c>
      <c r="G29" s="172">
        <v>100</v>
      </c>
      <c r="H29" s="43">
        <v>9</v>
      </c>
      <c r="I29" s="43">
        <v>124</v>
      </c>
      <c r="J29" s="212">
        <v>207</v>
      </c>
      <c r="K29" s="47">
        <v>47.9</v>
      </c>
      <c r="L29" s="213">
        <f t="shared" si="0"/>
        <v>2.5911984000000001</v>
      </c>
      <c r="M29" s="44">
        <f>(L29*100)/L$27</f>
        <v>102.08851353800429</v>
      </c>
      <c r="N29" s="43">
        <v>5</v>
      </c>
      <c r="O29" s="236">
        <v>4.0999999999999996</v>
      </c>
      <c r="P29" s="47">
        <v>68.599999999999994</v>
      </c>
      <c r="Q29" s="215">
        <f t="shared" si="1"/>
        <v>24</v>
      </c>
    </row>
    <row r="30" spans="1:18" s="85" customFormat="1" ht="12.75" x14ac:dyDescent="0.2"/>
    <row r="31" spans="1:18" s="85" customFormat="1" ht="12.75" x14ac:dyDescent="0.2">
      <c r="A31" s="113" t="s">
        <v>707</v>
      </c>
    </row>
    <row r="32" spans="1:18" s="85" customFormat="1" ht="12.75" x14ac:dyDescent="0.2">
      <c r="A32" s="304">
        <v>1</v>
      </c>
      <c r="B32" s="304" t="s">
        <v>72</v>
      </c>
      <c r="C32" s="299">
        <f>(6.64+6.75)/2</f>
        <v>6.6950000000000003</v>
      </c>
      <c r="D32" s="297">
        <v>100</v>
      </c>
      <c r="E32" s="297">
        <v>10</v>
      </c>
      <c r="F32" s="301">
        <v>8</v>
      </c>
      <c r="G32" s="301">
        <f>(87+90)/2</f>
        <v>88.5</v>
      </c>
      <c r="H32" s="302">
        <v>9</v>
      </c>
      <c r="I32" s="301">
        <v>138</v>
      </c>
      <c r="J32" s="297">
        <v>214</v>
      </c>
      <c r="K32" s="300">
        <f>(49.2+49.6)/2</f>
        <v>49.400000000000006</v>
      </c>
      <c r="L32" s="299">
        <f t="shared" ref="L32:L50" si="4">(((C32*92)/100)*K32)/100</f>
        <v>3.0427436000000005</v>
      </c>
      <c r="M32" s="297">
        <v>100</v>
      </c>
      <c r="N32" s="297">
        <v>5</v>
      </c>
      <c r="O32" s="300">
        <v>5.05</v>
      </c>
      <c r="P32" s="300">
        <f>(69.5+69.4)/2</f>
        <v>69.45</v>
      </c>
      <c r="Q32" s="301">
        <f t="shared" ref="Q32:Q50" si="5">(E32+F32+N32)</f>
        <v>23</v>
      </c>
    </row>
    <row r="33" spans="1:18" s="85" customFormat="1" ht="12.75" customHeight="1" x14ac:dyDescent="0.2">
      <c r="A33" s="58">
        <v>2</v>
      </c>
      <c r="B33" s="211" t="s">
        <v>73</v>
      </c>
      <c r="C33" s="46">
        <v>6.6</v>
      </c>
      <c r="D33" s="44">
        <f>(C33*100)/C$32</f>
        <v>98.581030619865572</v>
      </c>
      <c r="E33" s="43">
        <v>10</v>
      </c>
      <c r="F33" s="43">
        <v>9</v>
      </c>
      <c r="G33" s="44">
        <v>94.4</v>
      </c>
      <c r="H33" s="60">
        <v>9</v>
      </c>
      <c r="I33" s="43">
        <v>143</v>
      </c>
      <c r="J33" s="43">
        <v>214</v>
      </c>
      <c r="K33" s="47">
        <v>49.3</v>
      </c>
      <c r="L33" s="49">
        <f t="shared" si="4"/>
        <v>2.9934959999999995</v>
      </c>
      <c r="M33" s="44">
        <f>(L33*100)/L$32</f>
        <v>98.381473877720055</v>
      </c>
      <c r="N33" s="43">
        <v>5</v>
      </c>
      <c r="O33" s="47">
        <v>4.5999999999999996</v>
      </c>
      <c r="P33" s="47">
        <v>69.5</v>
      </c>
      <c r="Q33" s="50">
        <f t="shared" si="5"/>
        <v>24</v>
      </c>
    </row>
    <row r="34" spans="1:18" s="85" customFormat="1" ht="12.75" customHeight="1" x14ac:dyDescent="0.2">
      <c r="A34" s="58">
        <v>3</v>
      </c>
      <c r="B34" s="209" t="s">
        <v>291</v>
      </c>
      <c r="C34" s="46">
        <v>6.71</v>
      </c>
      <c r="D34" s="44">
        <f t="shared" ref="D34:D47" si="6">(C34*100)/C$32</f>
        <v>100.22404779686333</v>
      </c>
      <c r="E34" s="43">
        <v>10</v>
      </c>
      <c r="F34" s="43">
        <v>9</v>
      </c>
      <c r="G34" s="44">
        <v>100</v>
      </c>
      <c r="H34" s="60">
        <v>6</v>
      </c>
      <c r="I34" s="43">
        <v>147</v>
      </c>
      <c r="J34" s="43">
        <v>217</v>
      </c>
      <c r="K34" s="47">
        <v>48.1</v>
      </c>
      <c r="L34" s="49">
        <f t="shared" si="4"/>
        <v>2.9693092000000001</v>
      </c>
      <c r="M34" s="44">
        <f t="shared" ref="M34:M48" si="7">(L34*100)/L$32</f>
        <v>97.586572854840597</v>
      </c>
      <c r="N34" s="43">
        <v>5</v>
      </c>
      <c r="O34" s="47">
        <v>4.8</v>
      </c>
      <c r="P34" s="47">
        <v>69.900000000000006</v>
      </c>
      <c r="Q34" s="50">
        <f t="shared" si="5"/>
        <v>24</v>
      </c>
    </row>
    <row r="35" spans="1:18" s="85" customFormat="1" ht="12.75" customHeight="1" x14ac:dyDescent="0.2">
      <c r="A35" s="58">
        <v>4</v>
      </c>
      <c r="B35" s="209" t="s">
        <v>292</v>
      </c>
      <c r="C35" s="46">
        <v>7.49</v>
      </c>
      <c r="D35" s="44">
        <f t="shared" si="6"/>
        <v>111.87453323375652</v>
      </c>
      <c r="E35" s="43">
        <v>12</v>
      </c>
      <c r="F35" s="43">
        <v>8</v>
      </c>
      <c r="G35" s="44">
        <v>89.41</v>
      </c>
      <c r="H35" s="60">
        <v>9</v>
      </c>
      <c r="I35" s="43">
        <v>141</v>
      </c>
      <c r="J35" s="43">
        <v>219</v>
      </c>
      <c r="K35" s="47">
        <v>52.2</v>
      </c>
      <c r="L35" s="49">
        <f t="shared" si="4"/>
        <v>3.5969976000000004</v>
      </c>
      <c r="M35" s="44">
        <f t="shared" si="7"/>
        <v>118.21559989477916</v>
      </c>
      <c r="N35" s="43">
        <v>7</v>
      </c>
      <c r="O35" s="47">
        <v>4.3</v>
      </c>
      <c r="P35" s="47">
        <v>67.650000000000006</v>
      </c>
      <c r="Q35" s="50">
        <f t="shared" si="5"/>
        <v>27</v>
      </c>
    </row>
    <row r="36" spans="1:18" s="85" customFormat="1" ht="12.75" customHeight="1" x14ac:dyDescent="0.2">
      <c r="A36" s="58">
        <v>5</v>
      </c>
      <c r="B36" s="209" t="s">
        <v>293</v>
      </c>
      <c r="C36" s="46">
        <v>6.85</v>
      </c>
      <c r="D36" s="44">
        <f t="shared" si="6"/>
        <v>102.31516056758775</v>
      </c>
      <c r="E36" s="43">
        <v>10</v>
      </c>
      <c r="F36" s="43">
        <v>9</v>
      </c>
      <c r="G36" s="44">
        <v>95.67</v>
      </c>
      <c r="H36" s="60">
        <v>8</v>
      </c>
      <c r="I36" s="43">
        <v>145</v>
      </c>
      <c r="J36" s="43">
        <v>219</v>
      </c>
      <c r="K36" s="47">
        <v>50</v>
      </c>
      <c r="L36" s="49">
        <f t="shared" si="4"/>
        <v>3.1509999999999998</v>
      </c>
      <c r="M36" s="44">
        <f t="shared" si="7"/>
        <v>103.55785482549365</v>
      </c>
      <c r="N36" s="43">
        <v>5</v>
      </c>
      <c r="O36" s="47">
        <v>4.8</v>
      </c>
      <c r="P36" s="47">
        <v>68.900000000000006</v>
      </c>
      <c r="Q36" s="50">
        <f t="shared" si="5"/>
        <v>24</v>
      </c>
    </row>
    <row r="37" spans="1:18" s="85" customFormat="1" ht="12.75" customHeight="1" x14ac:dyDescent="0.2">
      <c r="A37" s="58">
        <v>6</v>
      </c>
      <c r="B37" s="209" t="s">
        <v>722</v>
      </c>
      <c r="C37" s="46">
        <v>7.51</v>
      </c>
      <c r="D37" s="44">
        <f t="shared" si="6"/>
        <v>112.17326362957431</v>
      </c>
      <c r="E37" s="43">
        <v>12</v>
      </c>
      <c r="F37" s="43">
        <v>8</v>
      </c>
      <c r="G37" s="44">
        <v>89</v>
      </c>
      <c r="H37" s="60">
        <v>9</v>
      </c>
      <c r="I37" s="43">
        <v>154</v>
      </c>
      <c r="J37" s="43">
        <v>219</v>
      </c>
      <c r="K37" s="47">
        <v>48.9</v>
      </c>
      <c r="L37" s="49">
        <f t="shared" si="4"/>
        <v>3.3785987999999998</v>
      </c>
      <c r="M37" s="44">
        <f t="shared" si="7"/>
        <v>111.0379067102466</v>
      </c>
      <c r="N37" s="43">
        <v>6</v>
      </c>
      <c r="O37" s="47">
        <v>4.4000000000000004</v>
      </c>
      <c r="P37" s="47">
        <v>68.599999999999994</v>
      </c>
      <c r="Q37" s="50">
        <f t="shared" si="5"/>
        <v>26</v>
      </c>
    </row>
    <row r="38" spans="1:18" s="85" customFormat="1" ht="12.75" customHeight="1" x14ac:dyDescent="0.2">
      <c r="A38" s="58">
        <v>7</v>
      </c>
      <c r="B38" s="209" t="s">
        <v>723</v>
      </c>
      <c r="C38" s="46">
        <v>7.18</v>
      </c>
      <c r="D38" s="44">
        <f t="shared" si="6"/>
        <v>107.24421209858103</v>
      </c>
      <c r="E38" s="43">
        <v>12</v>
      </c>
      <c r="F38" s="43">
        <v>8</v>
      </c>
      <c r="G38" s="44">
        <v>89.14</v>
      </c>
      <c r="H38" s="60">
        <v>8</v>
      </c>
      <c r="I38" s="43">
        <v>152</v>
      </c>
      <c r="J38" s="43">
        <v>219</v>
      </c>
      <c r="K38" s="47">
        <v>48</v>
      </c>
      <c r="L38" s="49">
        <f t="shared" si="4"/>
        <v>3.1706879999999997</v>
      </c>
      <c r="M38" s="44">
        <f t="shared" si="7"/>
        <v>104.20490244396534</v>
      </c>
      <c r="N38" s="43">
        <v>5</v>
      </c>
      <c r="O38" s="47">
        <v>5</v>
      </c>
      <c r="P38" s="47">
        <v>68</v>
      </c>
      <c r="Q38" s="50">
        <f t="shared" si="5"/>
        <v>25</v>
      </c>
    </row>
    <row r="39" spans="1:18" s="85" customFormat="1" ht="12.75" customHeight="1" x14ac:dyDescent="0.2">
      <c r="A39" s="58">
        <v>8</v>
      </c>
      <c r="B39" s="209" t="s">
        <v>294</v>
      </c>
      <c r="C39" s="46">
        <v>7.16</v>
      </c>
      <c r="D39" s="44">
        <f t="shared" si="6"/>
        <v>106.94548170276325</v>
      </c>
      <c r="E39" s="43">
        <v>12</v>
      </c>
      <c r="F39" s="43">
        <v>8</v>
      </c>
      <c r="G39" s="44">
        <v>88.57</v>
      </c>
      <c r="H39" s="60">
        <v>9</v>
      </c>
      <c r="I39" s="43">
        <v>149</v>
      </c>
      <c r="J39" s="43">
        <v>219</v>
      </c>
      <c r="K39" s="47">
        <v>50.9</v>
      </c>
      <c r="L39" s="49">
        <f t="shared" si="4"/>
        <v>3.3528848</v>
      </c>
      <c r="M39" s="44">
        <f t="shared" si="7"/>
        <v>110.19281414313053</v>
      </c>
      <c r="N39" s="43">
        <v>6</v>
      </c>
      <c r="O39" s="47">
        <v>4.5999999999999996</v>
      </c>
      <c r="P39" s="47">
        <v>67.099999999999994</v>
      </c>
      <c r="Q39" s="50">
        <f t="shared" si="5"/>
        <v>26</v>
      </c>
    </row>
    <row r="40" spans="1:18" s="85" customFormat="1" ht="12.75" customHeight="1" x14ac:dyDescent="0.2">
      <c r="A40" s="58">
        <v>9</v>
      </c>
      <c r="B40" s="209" t="s">
        <v>295</v>
      </c>
      <c r="C40" s="46">
        <v>7.16</v>
      </c>
      <c r="D40" s="44">
        <f t="shared" si="6"/>
        <v>106.94548170276325</v>
      </c>
      <c r="E40" s="43">
        <v>12</v>
      </c>
      <c r="F40" s="43">
        <v>9</v>
      </c>
      <c r="G40" s="44">
        <v>92.27</v>
      </c>
      <c r="H40" s="60">
        <v>9</v>
      </c>
      <c r="I40" s="43">
        <v>154</v>
      </c>
      <c r="J40" s="43">
        <v>219</v>
      </c>
      <c r="K40" s="47">
        <v>50.3</v>
      </c>
      <c r="L40" s="49">
        <f t="shared" si="4"/>
        <v>3.3133615999999999</v>
      </c>
      <c r="M40" s="44">
        <f t="shared" si="7"/>
        <v>108.89388116698362</v>
      </c>
      <c r="N40" s="43">
        <v>6</v>
      </c>
      <c r="O40" s="47">
        <v>4.4000000000000004</v>
      </c>
      <c r="P40" s="47">
        <v>67.599999999999994</v>
      </c>
      <c r="Q40" s="50">
        <f t="shared" si="5"/>
        <v>27</v>
      </c>
    </row>
    <row r="41" spans="1:18" s="85" customFormat="1" ht="12.75" customHeight="1" x14ac:dyDescent="0.2">
      <c r="A41" s="58">
        <v>10</v>
      </c>
      <c r="B41" s="209" t="s">
        <v>296</v>
      </c>
      <c r="C41" s="46">
        <v>6.54</v>
      </c>
      <c r="D41" s="44">
        <f t="shared" si="6"/>
        <v>97.684839432412247</v>
      </c>
      <c r="E41" s="43">
        <v>10</v>
      </c>
      <c r="F41" s="43">
        <v>8</v>
      </c>
      <c r="G41" s="44">
        <v>89.4</v>
      </c>
      <c r="H41" s="60">
        <v>9</v>
      </c>
      <c r="I41" s="43">
        <v>158</v>
      </c>
      <c r="J41" s="43">
        <v>217</v>
      </c>
      <c r="K41" s="47">
        <v>50.95</v>
      </c>
      <c r="L41" s="49">
        <f t="shared" si="4"/>
        <v>3.0655596000000003</v>
      </c>
      <c r="M41" s="44">
        <f t="shared" si="7"/>
        <v>100.74984957654664</v>
      </c>
      <c r="N41" s="43">
        <v>5</v>
      </c>
      <c r="O41" s="47">
        <v>4.7</v>
      </c>
      <c r="P41" s="47">
        <v>66.05</v>
      </c>
      <c r="Q41" s="50">
        <f t="shared" si="5"/>
        <v>23</v>
      </c>
    </row>
    <row r="42" spans="1:18" s="85" customFormat="1" ht="12.75" customHeight="1" x14ac:dyDescent="0.2">
      <c r="A42" s="58">
        <v>11</v>
      </c>
      <c r="B42" s="210" t="s">
        <v>297</v>
      </c>
      <c r="C42" s="46">
        <v>7.07</v>
      </c>
      <c r="D42" s="44">
        <f t="shared" si="6"/>
        <v>105.60119492158327</v>
      </c>
      <c r="E42" s="43">
        <v>12</v>
      </c>
      <c r="F42" s="43">
        <v>9</v>
      </c>
      <c r="G42" s="44">
        <v>94.27</v>
      </c>
      <c r="H42" s="60">
        <v>6</v>
      </c>
      <c r="I42" s="43">
        <v>157</v>
      </c>
      <c r="J42" s="43">
        <v>217</v>
      </c>
      <c r="K42" s="47">
        <v>47</v>
      </c>
      <c r="L42" s="49">
        <f t="shared" si="4"/>
        <v>3.0570680000000006</v>
      </c>
      <c r="M42" s="44">
        <f t="shared" si="7"/>
        <v>100.47077249624319</v>
      </c>
      <c r="N42" s="43">
        <v>5</v>
      </c>
      <c r="O42" s="47">
        <v>5</v>
      </c>
      <c r="P42" s="47">
        <v>69.2</v>
      </c>
      <c r="Q42" s="50">
        <f t="shared" si="5"/>
        <v>26</v>
      </c>
    </row>
    <row r="43" spans="1:18" s="85" customFormat="1" ht="12.75" customHeight="1" x14ac:dyDescent="0.2">
      <c r="A43" s="58">
        <v>12</v>
      </c>
      <c r="B43" s="210" t="s">
        <v>298</v>
      </c>
      <c r="C43" s="46">
        <v>7.49</v>
      </c>
      <c r="D43" s="44">
        <f t="shared" si="6"/>
        <v>111.87453323375652</v>
      </c>
      <c r="E43" s="43">
        <v>12</v>
      </c>
      <c r="F43" s="43">
        <v>9</v>
      </c>
      <c r="G43" s="44">
        <v>92.83</v>
      </c>
      <c r="H43" s="60">
        <v>7</v>
      </c>
      <c r="I43" s="43">
        <v>151</v>
      </c>
      <c r="J43" s="43">
        <v>219</v>
      </c>
      <c r="K43" s="47">
        <v>49.9</v>
      </c>
      <c r="L43" s="49">
        <f t="shared" si="4"/>
        <v>3.4385092000000004</v>
      </c>
      <c r="M43" s="44">
        <f t="shared" si="7"/>
        <v>113.006866566082</v>
      </c>
      <c r="N43" s="43">
        <v>6</v>
      </c>
      <c r="O43" s="47">
        <v>4.9000000000000004</v>
      </c>
      <c r="P43" s="47">
        <v>69.400000000000006</v>
      </c>
      <c r="Q43" s="50">
        <f t="shared" si="5"/>
        <v>27</v>
      </c>
    </row>
    <row r="44" spans="1:18" s="85" customFormat="1" ht="12.75" customHeight="1" x14ac:dyDescent="0.2">
      <c r="A44" s="58">
        <v>13</v>
      </c>
      <c r="B44" s="210" t="s">
        <v>76</v>
      </c>
      <c r="C44" s="46">
        <v>7.39</v>
      </c>
      <c r="D44" s="44">
        <f t="shared" si="6"/>
        <v>110.38088125466766</v>
      </c>
      <c r="E44" s="43">
        <v>12</v>
      </c>
      <c r="F44" s="43">
        <v>9</v>
      </c>
      <c r="G44" s="44">
        <v>91.25</v>
      </c>
      <c r="H44" s="60">
        <v>8</v>
      </c>
      <c r="I44" s="43">
        <v>148</v>
      </c>
      <c r="J44" s="43">
        <v>219</v>
      </c>
      <c r="K44" s="47">
        <v>49.8</v>
      </c>
      <c r="L44" s="49">
        <f t="shared" si="4"/>
        <v>3.3858024000000002</v>
      </c>
      <c r="M44" s="44">
        <f t="shared" si="7"/>
        <v>111.2746535725192</v>
      </c>
      <c r="N44" s="43">
        <v>6</v>
      </c>
      <c r="O44" s="47">
        <v>4.0999999999999996</v>
      </c>
      <c r="P44" s="47">
        <v>67.7</v>
      </c>
      <c r="Q44" s="50">
        <f t="shared" si="5"/>
        <v>27</v>
      </c>
    </row>
    <row r="45" spans="1:18" s="85" customFormat="1" ht="12.75" customHeight="1" x14ac:dyDescent="0.2">
      <c r="A45" s="58">
        <v>14</v>
      </c>
      <c r="B45" s="210" t="s">
        <v>77</v>
      </c>
      <c r="C45" s="46">
        <v>7.47</v>
      </c>
      <c r="D45" s="44">
        <f t="shared" si="6"/>
        <v>111.57580283793875</v>
      </c>
      <c r="E45" s="43">
        <v>12</v>
      </c>
      <c r="F45" s="43">
        <v>9</v>
      </c>
      <c r="G45" s="44">
        <v>96.58</v>
      </c>
      <c r="H45" s="60">
        <v>9</v>
      </c>
      <c r="I45" s="43">
        <v>158</v>
      </c>
      <c r="J45" s="43">
        <v>219</v>
      </c>
      <c r="K45" s="47">
        <v>51.6</v>
      </c>
      <c r="L45" s="49">
        <f t="shared" si="4"/>
        <v>3.5461583999999999</v>
      </c>
      <c r="M45" s="44">
        <f t="shared" si="7"/>
        <v>116.54476571736112</v>
      </c>
      <c r="N45" s="43">
        <v>7</v>
      </c>
      <c r="O45" s="47">
        <v>4.3</v>
      </c>
      <c r="P45" s="47">
        <v>68.45</v>
      </c>
      <c r="Q45" s="50">
        <f t="shared" si="5"/>
        <v>28</v>
      </c>
    </row>
    <row r="46" spans="1:18" s="85" customFormat="1" ht="12.75" customHeight="1" x14ac:dyDescent="0.2">
      <c r="A46" s="58">
        <v>15</v>
      </c>
      <c r="B46" s="210" t="s">
        <v>74</v>
      </c>
      <c r="C46" s="46">
        <v>7.1</v>
      </c>
      <c r="D46" s="44">
        <f t="shared" si="6"/>
        <v>106.04929051530993</v>
      </c>
      <c r="E46" s="43">
        <v>12</v>
      </c>
      <c r="F46" s="43">
        <v>9</v>
      </c>
      <c r="G46" s="44">
        <v>93.87</v>
      </c>
      <c r="H46" s="60">
        <v>9</v>
      </c>
      <c r="I46" s="43">
        <v>158</v>
      </c>
      <c r="J46" s="43">
        <v>219</v>
      </c>
      <c r="K46" s="47">
        <v>50.1</v>
      </c>
      <c r="L46" s="49">
        <f t="shared" si="4"/>
        <v>3.272532</v>
      </c>
      <c r="M46" s="44">
        <f t="shared" si="7"/>
        <v>107.5520132554054</v>
      </c>
      <c r="N46" s="43">
        <v>6</v>
      </c>
      <c r="O46" s="47">
        <v>4.5999999999999996</v>
      </c>
      <c r="P46" s="47">
        <v>69.599999999999994</v>
      </c>
      <c r="Q46" s="50">
        <f t="shared" si="5"/>
        <v>27</v>
      </c>
    </row>
    <row r="47" spans="1:18" s="85" customFormat="1" ht="12.75" customHeight="1" x14ac:dyDescent="0.2">
      <c r="A47" s="58">
        <v>16</v>
      </c>
      <c r="B47" s="211" t="s">
        <v>75</v>
      </c>
      <c r="C47" s="46">
        <v>7.64</v>
      </c>
      <c r="D47" s="44">
        <f t="shared" si="6"/>
        <v>114.11501120238984</v>
      </c>
      <c r="E47" s="43">
        <v>12</v>
      </c>
      <c r="F47" s="43">
        <v>8</v>
      </c>
      <c r="G47" s="44">
        <v>89.78</v>
      </c>
      <c r="H47" s="43">
        <v>9</v>
      </c>
      <c r="I47" s="43">
        <v>154</v>
      </c>
      <c r="J47" s="43">
        <v>217</v>
      </c>
      <c r="K47" s="47">
        <v>49.9</v>
      </c>
      <c r="L47" s="49">
        <f t="shared" si="4"/>
        <v>3.5073712000000001</v>
      </c>
      <c r="M47" s="44">
        <f t="shared" si="7"/>
        <v>115.27002143723183</v>
      </c>
      <c r="N47" s="43">
        <v>6</v>
      </c>
      <c r="O47" s="47">
        <v>4.5999999999999996</v>
      </c>
      <c r="P47" s="47">
        <v>68</v>
      </c>
      <c r="Q47" s="50">
        <f t="shared" si="5"/>
        <v>26</v>
      </c>
    </row>
    <row r="48" spans="1:18" s="85" customFormat="1" ht="12.75" customHeight="1" x14ac:dyDescent="0.2">
      <c r="A48" s="304">
        <v>1</v>
      </c>
      <c r="B48" s="312" t="s">
        <v>78</v>
      </c>
      <c r="C48" s="299">
        <v>6.75</v>
      </c>
      <c r="D48" s="301">
        <v>100</v>
      </c>
      <c r="E48" s="297">
        <v>10</v>
      </c>
      <c r="F48" s="297">
        <v>9</v>
      </c>
      <c r="G48" s="301">
        <v>92.38</v>
      </c>
      <c r="H48" s="297">
        <v>9</v>
      </c>
      <c r="I48" s="297">
        <v>135</v>
      </c>
      <c r="J48" s="297">
        <v>214</v>
      </c>
      <c r="K48" s="300">
        <v>48.8</v>
      </c>
      <c r="L48" s="299">
        <f t="shared" si="4"/>
        <v>3.0304799999999998</v>
      </c>
      <c r="M48" s="301">
        <f t="shared" si="7"/>
        <v>99.596955852606158</v>
      </c>
      <c r="N48" s="297">
        <v>5</v>
      </c>
      <c r="O48" s="300">
        <v>4</v>
      </c>
      <c r="P48" s="300">
        <v>67.900000000000006</v>
      </c>
      <c r="Q48" s="301">
        <f t="shared" si="5"/>
        <v>24</v>
      </c>
      <c r="R48" s="85" t="s">
        <v>300</v>
      </c>
    </row>
    <row r="49" spans="1:17" s="85" customFormat="1" ht="12.75" customHeight="1" x14ac:dyDescent="0.2">
      <c r="A49" s="58">
        <v>2</v>
      </c>
      <c r="B49" s="210" t="s">
        <v>79</v>
      </c>
      <c r="C49" s="46">
        <v>7.03</v>
      </c>
      <c r="D49" s="44">
        <f>(C49*100)/C$48</f>
        <v>104.14814814814815</v>
      </c>
      <c r="E49" s="43">
        <v>10</v>
      </c>
      <c r="F49" s="43">
        <v>9</v>
      </c>
      <c r="G49" s="44">
        <v>93.82</v>
      </c>
      <c r="H49" s="43">
        <v>9</v>
      </c>
      <c r="I49" s="43">
        <v>127</v>
      </c>
      <c r="J49" s="43">
        <v>219</v>
      </c>
      <c r="K49" s="47">
        <v>50.6</v>
      </c>
      <c r="L49" s="49">
        <f t="shared" si="4"/>
        <v>3.2726055999999999</v>
      </c>
      <c r="M49" s="44">
        <f>(L49*100)/L$48</f>
        <v>107.98967820279296</v>
      </c>
      <c r="N49" s="43">
        <v>6</v>
      </c>
      <c r="O49" s="47">
        <v>4</v>
      </c>
      <c r="P49" s="47">
        <v>67.7</v>
      </c>
      <c r="Q49" s="50">
        <f t="shared" si="5"/>
        <v>25</v>
      </c>
    </row>
    <row r="50" spans="1:17" s="85" customFormat="1" ht="12.75" customHeight="1" x14ac:dyDescent="0.2">
      <c r="A50" s="58">
        <v>3</v>
      </c>
      <c r="B50" s="211" t="s">
        <v>299</v>
      </c>
      <c r="C50" s="46">
        <v>7.3</v>
      </c>
      <c r="D50" s="44">
        <f>(C50*100)/C$48</f>
        <v>108.14814814814815</v>
      </c>
      <c r="E50" s="43">
        <v>12</v>
      </c>
      <c r="F50" s="43">
        <v>9</v>
      </c>
      <c r="G50" s="44">
        <v>93.27</v>
      </c>
      <c r="H50" s="43">
        <v>9</v>
      </c>
      <c r="I50" s="43">
        <v>133</v>
      </c>
      <c r="J50" s="43">
        <v>219</v>
      </c>
      <c r="K50" s="47">
        <v>49.2</v>
      </c>
      <c r="L50" s="49">
        <f t="shared" si="4"/>
        <v>3.3042720000000001</v>
      </c>
      <c r="M50" s="44">
        <f>(L50*100)/L$48</f>
        <v>109.03460837887069</v>
      </c>
      <c r="N50" s="43">
        <v>6</v>
      </c>
      <c r="O50" s="47">
        <v>4.2</v>
      </c>
      <c r="P50" s="47">
        <v>69.599999999999994</v>
      </c>
      <c r="Q50" s="50">
        <f t="shared" si="5"/>
        <v>27</v>
      </c>
    </row>
    <row r="51" spans="1:17" s="85" customFormat="1" ht="12.75" customHeight="1" x14ac:dyDescent="0.2"/>
    <row r="52" spans="1:17" s="85" customFormat="1" ht="12.75" customHeight="1" x14ac:dyDescent="0.2">
      <c r="A52" s="113" t="s">
        <v>708</v>
      </c>
    </row>
    <row r="53" spans="1:17" s="85" customFormat="1" ht="12.75" customHeight="1" x14ac:dyDescent="0.2">
      <c r="A53" s="304">
        <v>1</v>
      </c>
      <c r="B53" s="304" t="s">
        <v>72</v>
      </c>
      <c r="C53" s="299">
        <f>(4.25+4.08)/2</f>
        <v>4.165</v>
      </c>
      <c r="D53" s="297">
        <v>100</v>
      </c>
      <c r="E53" s="297">
        <v>10</v>
      </c>
      <c r="F53" s="301">
        <f>(7+8)/2</f>
        <v>7.5</v>
      </c>
      <c r="G53" s="301">
        <f>(79.8+83.4)/2</f>
        <v>81.599999999999994</v>
      </c>
      <c r="H53" s="297">
        <v>9</v>
      </c>
      <c r="I53" s="301">
        <f>(148+145)/2</f>
        <v>146.5</v>
      </c>
      <c r="J53" s="297">
        <v>217</v>
      </c>
      <c r="K53" s="300">
        <f>(47.5+47.7)/2</f>
        <v>47.6</v>
      </c>
      <c r="L53" s="299">
        <f t="shared" ref="L53:L71" si="8">(((C53*92)/100)*K53)/100</f>
        <v>1.8239367999999998</v>
      </c>
      <c r="M53" s="297">
        <v>100</v>
      </c>
      <c r="N53" s="297">
        <v>5</v>
      </c>
      <c r="O53" s="300">
        <f>(6.3+5.8)/2</f>
        <v>6.05</v>
      </c>
      <c r="P53" s="300">
        <f>(69.4+69.7)/2</f>
        <v>69.550000000000011</v>
      </c>
      <c r="Q53" s="301">
        <f t="shared" ref="Q53:Q71" si="9">(E53+F53+N53)</f>
        <v>22.5</v>
      </c>
    </row>
    <row r="54" spans="1:17" s="85" customFormat="1" ht="12.75" customHeight="1" x14ac:dyDescent="0.2">
      <c r="A54" s="58">
        <v>2</v>
      </c>
      <c r="B54" s="211" t="s">
        <v>73</v>
      </c>
      <c r="C54" s="46">
        <v>5.34</v>
      </c>
      <c r="D54" s="44">
        <f>(C54*100)/C$53</f>
        <v>128.21128451380551</v>
      </c>
      <c r="E54" s="43">
        <v>16</v>
      </c>
      <c r="F54" s="43">
        <v>8</v>
      </c>
      <c r="G54" s="44">
        <v>90.3</v>
      </c>
      <c r="H54" s="43">
        <v>9</v>
      </c>
      <c r="I54" s="43">
        <v>159</v>
      </c>
      <c r="J54" s="224">
        <v>217</v>
      </c>
      <c r="K54" s="47">
        <v>48.5</v>
      </c>
      <c r="L54" s="49">
        <f t="shared" si="8"/>
        <v>2.3827079999999996</v>
      </c>
      <c r="M54" s="44">
        <f>(L54*100)/L$53</f>
        <v>130.63544745629343</v>
      </c>
      <c r="N54" s="43">
        <v>8</v>
      </c>
      <c r="O54" s="47">
        <v>5.9</v>
      </c>
      <c r="P54" s="47">
        <v>68.900000000000006</v>
      </c>
      <c r="Q54" s="50">
        <f t="shared" si="9"/>
        <v>32</v>
      </c>
    </row>
    <row r="55" spans="1:17" s="85" customFormat="1" ht="12.75" customHeight="1" x14ac:dyDescent="0.2">
      <c r="A55" s="58">
        <v>3</v>
      </c>
      <c r="B55" s="209" t="s">
        <v>291</v>
      </c>
      <c r="C55" s="46">
        <v>4.5199999999999996</v>
      </c>
      <c r="D55" s="44">
        <f t="shared" ref="D55:D68" si="10">(C55*100)/C$53</f>
        <v>108.52340936374549</v>
      </c>
      <c r="E55" s="43">
        <v>12</v>
      </c>
      <c r="F55" s="43">
        <v>8</v>
      </c>
      <c r="G55" s="44">
        <v>90.49</v>
      </c>
      <c r="H55" s="43">
        <v>9</v>
      </c>
      <c r="I55" s="43">
        <v>147</v>
      </c>
      <c r="J55" s="224">
        <v>221</v>
      </c>
      <c r="K55" s="47">
        <v>48.9</v>
      </c>
      <c r="L55" s="49">
        <f t="shared" si="8"/>
        <v>2.0334575999999998</v>
      </c>
      <c r="M55" s="44">
        <f t="shared" ref="M55:M68" si="11">(L55*100)/L$53</f>
        <v>111.48728398922594</v>
      </c>
      <c r="N55" s="43">
        <v>6</v>
      </c>
      <c r="O55" s="47">
        <v>6.8</v>
      </c>
      <c r="P55" s="47">
        <v>68.2</v>
      </c>
      <c r="Q55" s="50">
        <f t="shared" si="9"/>
        <v>26</v>
      </c>
    </row>
    <row r="56" spans="1:17" s="85" customFormat="1" ht="12.75" customHeight="1" x14ac:dyDescent="0.2">
      <c r="A56" s="58">
        <v>4</v>
      </c>
      <c r="B56" s="209" t="s">
        <v>292</v>
      </c>
      <c r="C56" s="46">
        <v>4.4000000000000004</v>
      </c>
      <c r="D56" s="44">
        <f t="shared" si="10"/>
        <v>105.64225690276112</v>
      </c>
      <c r="E56" s="43">
        <v>12</v>
      </c>
      <c r="F56" s="43">
        <v>9</v>
      </c>
      <c r="G56" s="44">
        <v>94.7</v>
      </c>
      <c r="H56" s="43">
        <v>9</v>
      </c>
      <c r="I56" s="43">
        <v>155</v>
      </c>
      <c r="J56" s="224">
        <v>223</v>
      </c>
      <c r="K56" s="47">
        <v>52.1</v>
      </c>
      <c r="L56" s="49">
        <f t="shared" si="8"/>
        <v>2.1090080000000002</v>
      </c>
      <c r="M56" s="44">
        <f t="shared" si="11"/>
        <v>115.62944505533309</v>
      </c>
      <c r="N56" s="43">
        <v>7</v>
      </c>
      <c r="O56" s="47">
        <v>5.9</v>
      </c>
      <c r="P56" s="47">
        <v>66</v>
      </c>
      <c r="Q56" s="50">
        <f t="shared" si="9"/>
        <v>28</v>
      </c>
    </row>
    <row r="57" spans="1:17" s="85" customFormat="1" ht="12.75" customHeight="1" x14ac:dyDescent="0.2">
      <c r="A57" s="58">
        <v>5</v>
      </c>
      <c r="B57" s="209" t="s">
        <v>293</v>
      </c>
      <c r="C57" s="46">
        <v>5.23</v>
      </c>
      <c r="D57" s="44">
        <f t="shared" si="10"/>
        <v>125.57022809123649</v>
      </c>
      <c r="E57" s="43">
        <v>16</v>
      </c>
      <c r="F57" s="43">
        <v>9</v>
      </c>
      <c r="G57" s="44">
        <v>92.9</v>
      </c>
      <c r="H57" s="43">
        <v>9</v>
      </c>
      <c r="I57" s="43">
        <v>154</v>
      </c>
      <c r="J57" s="224">
        <v>223</v>
      </c>
      <c r="K57" s="47">
        <v>49.6</v>
      </c>
      <c r="L57" s="49">
        <f t="shared" si="8"/>
        <v>2.3865536000000005</v>
      </c>
      <c r="M57" s="44">
        <f t="shared" si="11"/>
        <v>130.84628809507001</v>
      </c>
      <c r="N57" s="43">
        <v>8</v>
      </c>
      <c r="O57" s="47">
        <v>5.8</v>
      </c>
      <c r="P57" s="47">
        <v>68.2</v>
      </c>
      <c r="Q57" s="50">
        <f t="shared" si="9"/>
        <v>33</v>
      </c>
    </row>
    <row r="58" spans="1:17" s="85" customFormat="1" ht="12.75" customHeight="1" x14ac:dyDescent="0.2">
      <c r="A58" s="58">
        <v>6</v>
      </c>
      <c r="B58" s="209" t="s">
        <v>722</v>
      </c>
      <c r="C58" s="46">
        <v>5.39</v>
      </c>
      <c r="D58" s="44">
        <f t="shared" si="10"/>
        <v>129.41176470588235</v>
      </c>
      <c r="E58" s="43">
        <v>16</v>
      </c>
      <c r="F58" s="43">
        <v>8</v>
      </c>
      <c r="G58" s="44">
        <v>82.5</v>
      </c>
      <c r="H58" s="43">
        <v>9</v>
      </c>
      <c r="I58" s="43">
        <v>165</v>
      </c>
      <c r="J58" s="224">
        <v>221</v>
      </c>
      <c r="K58" s="47">
        <v>48.1</v>
      </c>
      <c r="L58" s="49">
        <f t="shared" si="8"/>
        <v>2.3851827999999999</v>
      </c>
      <c r="M58" s="44">
        <f t="shared" si="11"/>
        <v>130.77113198220465</v>
      </c>
      <c r="N58" s="43">
        <v>8</v>
      </c>
      <c r="O58" s="47">
        <v>6.4</v>
      </c>
      <c r="P58" s="47">
        <v>68.400000000000006</v>
      </c>
      <c r="Q58" s="50">
        <f t="shared" si="9"/>
        <v>32</v>
      </c>
    </row>
    <row r="59" spans="1:17" s="85" customFormat="1" ht="12.75" customHeight="1" x14ac:dyDescent="0.2">
      <c r="A59" s="58">
        <v>7</v>
      </c>
      <c r="B59" s="209" t="s">
        <v>723</v>
      </c>
      <c r="C59" s="46">
        <v>4.68</v>
      </c>
      <c r="D59" s="44">
        <f t="shared" si="10"/>
        <v>112.36494597839136</v>
      </c>
      <c r="E59" s="43">
        <v>12</v>
      </c>
      <c r="F59" s="43">
        <v>7</v>
      </c>
      <c r="G59" s="44">
        <v>80</v>
      </c>
      <c r="H59" s="43">
        <v>9</v>
      </c>
      <c r="I59" s="43">
        <v>156</v>
      </c>
      <c r="J59" s="224">
        <v>221</v>
      </c>
      <c r="K59" s="47">
        <v>46.9</v>
      </c>
      <c r="L59" s="49">
        <f t="shared" si="8"/>
        <v>2.0193263999999997</v>
      </c>
      <c r="M59" s="44">
        <f t="shared" si="11"/>
        <v>110.71252030223853</v>
      </c>
      <c r="N59" s="43">
        <v>6</v>
      </c>
      <c r="O59" s="47">
        <v>6.9</v>
      </c>
      <c r="P59" s="47">
        <v>67.75</v>
      </c>
      <c r="Q59" s="50">
        <f t="shared" si="9"/>
        <v>25</v>
      </c>
    </row>
    <row r="60" spans="1:17" s="85" customFormat="1" ht="12.75" customHeight="1" x14ac:dyDescent="0.2">
      <c r="A60" s="58">
        <v>8</v>
      </c>
      <c r="B60" s="209" t="s">
        <v>294</v>
      </c>
      <c r="C60" s="46">
        <v>4.66</v>
      </c>
      <c r="D60" s="44">
        <f t="shared" si="10"/>
        <v>111.88475390156063</v>
      </c>
      <c r="E60" s="43">
        <v>12</v>
      </c>
      <c r="F60" s="43">
        <v>7</v>
      </c>
      <c r="G60" s="44">
        <v>70.8</v>
      </c>
      <c r="H60" s="43">
        <v>9</v>
      </c>
      <c r="I60" s="43">
        <v>152</v>
      </c>
      <c r="J60" s="224">
        <v>223</v>
      </c>
      <c r="K60" s="47">
        <v>50.2</v>
      </c>
      <c r="L60" s="49">
        <f t="shared" si="8"/>
        <v>2.1521744000000003</v>
      </c>
      <c r="M60" s="44">
        <f t="shared" si="11"/>
        <v>117.99610600542742</v>
      </c>
      <c r="N60" s="43">
        <v>7</v>
      </c>
      <c r="O60" s="47">
        <v>6.1</v>
      </c>
      <c r="P60" s="47">
        <v>66</v>
      </c>
      <c r="Q60" s="50">
        <f t="shared" si="9"/>
        <v>26</v>
      </c>
    </row>
    <row r="61" spans="1:17" s="85" customFormat="1" ht="12.75" x14ac:dyDescent="0.2">
      <c r="A61" s="58">
        <v>9</v>
      </c>
      <c r="B61" s="209" t="s">
        <v>295</v>
      </c>
      <c r="C61" s="46">
        <v>4.24</v>
      </c>
      <c r="D61" s="44">
        <f t="shared" si="10"/>
        <v>101.80072028811524</v>
      </c>
      <c r="E61" s="43">
        <v>10</v>
      </c>
      <c r="F61" s="43">
        <v>6</v>
      </c>
      <c r="G61" s="44">
        <v>66.099999999999994</v>
      </c>
      <c r="H61" s="43">
        <v>9</v>
      </c>
      <c r="I61" s="43">
        <v>164</v>
      </c>
      <c r="J61" s="224">
        <v>221</v>
      </c>
      <c r="K61" s="47">
        <v>49.8</v>
      </c>
      <c r="L61" s="49">
        <f t="shared" si="8"/>
        <v>1.9425984000000001</v>
      </c>
      <c r="M61" s="44">
        <f t="shared" si="11"/>
        <v>106.50579559554916</v>
      </c>
      <c r="N61" s="43">
        <v>6</v>
      </c>
      <c r="O61" s="47">
        <v>5.2</v>
      </c>
      <c r="P61" s="47">
        <v>66.900000000000006</v>
      </c>
      <c r="Q61" s="50">
        <f t="shared" si="9"/>
        <v>22</v>
      </c>
    </row>
    <row r="62" spans="1:17" s="85" customFormat="1" ht="12.75" x14ac:dyDescent="0.2">
      <c r="A62" s="58">
        <v>10</v>
      </c>
      <c r="B62" s="209" t="s">
        <v>296</v>
      </c>
      <c r="C62" s="46">
        <v>4.1500000000000004</v>
      </c>
      <c r="D62" s="44">
        <f t="shared" si="10"/>
        <v>99.639855942376968</v>
      </c>
      <c r="E62" s="43">
        <v>10</v>
      </c>
      <c r="F62" s="43">
        <v>8</v>
      </c>
      <c r="G62" s="44">
        <v>88.1</v>
      </c>
      <c r="H62" s="43">
        <v>9</v>
      </c>
      <c r="I62" s="43">
        <v>163</v>
      </c>
      <c r="J62" s="224">
        <v>223</v>
      </c>
      <c r="K62" s="47">
        <v>49.9</v>
      </c>
      <c r="L62" s="49">
        <f t="shared" si="8"/>
        <v>1.9051820000000002</v>
      </c>
      <c r="M62" s="44">
        <f t="shared" si="11"/>
        <v>104.45438679673552</v>
      </c>
      <c r="N62" s="43">
        <v>5</v>
      </c>
      <c r="O62" s="47">
        <v>6</v>
      </c>
      <c r="P62" s="47">
        <v>66.099999999999994</v>
      </c>
      <c r="Q62" s="50">
        <f t="shared" si="9"/>
        <v>23</v>
      </c>
    </row>
    <row r="63" spans="1:17" s="85" customFormat="1" ht="12.75" x14ac:dyDescent="0.2">
      <c r="A63" s="58">
        <v>11</v>
      </c>
      <c r="B63" s="210" t="s">
        <v>297</v>
      </c>
      <c r="C63" s="46">
        <v>5.51</v>
      </c>
      <c r="D63" s="44">
        <f t="shared" si="10"/>
        <v>132.29291716686674</v>
      </c>
      <c r="E63" s="43">
        <v>16</v>
      </c>
      <c r="F63" s="43">
        <v>9</v>
      </c>
      <c r="G63" s="44">
        <v>96.1</v>
      </c>
      <c r="H63" s="43">
        <v>9</v>
      </c>
      <c r="I63" s="43">
        <v>158</v>
      </c>
      <c r="J63" s="224">
        <v>223</v>
      </c>
      <c r="K63" s="47">
        <v>48</v>
      </c>
      <c r="L63" s="49">
        <f t="shared" si="8"/>
        <v>2.4332159999999998</v>
      </c>
      <c r="M63" s="44">
        <f t="shared" si="11"/>
        <v>133.40462235314294</v>
      </c>
      <c r="N63" s="43">
        <v>8</v>
      </c>
      <c r="O63" s="47">
        <v>7</v>
      </c>
      <c r="P63" s="47">
        <v>67.599999999999994</v>
      </c>
      <c r="Q63" s="50">
        <f t="shared" si="9"/>
        <v>33</v>
      </c>
    </row>
    <row r="64" spans="1:17" s="85" customFormat="1" ht="12.75" x14ac:dyDescent="0.2">
      <c r="A64" s="58">
        <v>12</v>
      </c>
      <c r="B64" s="210" t="s">
        <v>298</v>
      </c>
      <c r="C64" s="46">
        <v>5.23</v>
      </c>
      <c r="D64" s="44">
        <f t="shared" si="10"/>
        <v>125.57022809123649</v>
      </c>
      <c r="E64" s="43">
        <v>16</v>
      </c>
      <c r="F64" s="43">
        <v>8</v>
      </c>
      <c r="G64" s="44">
        <v>81.900000000000006</v>
      </c>
      <c r="H64" s="43">
        <v>9</v>
      </c>
      <c r="I64" s="43">
        <v>161</v>
      </c>
      <c r="J64" s="224">
        <v>219</v>
      </c>
      <c r="K64" s="47">
        <v>49.6</v>
      </c>
      <c r="L64" s="49">
        <f t="shared" si="8"/>
        <v>2.3865536000000005</v>
      </c>
      <c r="M64" s="44">
        <f t="shared" si="11"/>
        <v>130.84628809507001</v>
      </c>
      <c r="N64" s="43">
        <v>8</v>
      </c>
      <c r="O64" s="47">
        <v>7.4</v>
      </c>
      <c r="P64" s="47">
        <v>68.2</v>
      </c>
      <c r="Q64" s="50">
        <f t="shared" si="9"/>
        <v>32</v>
      </c>
    </row>
    <row r="65" spans="1:18" s="85" customFormat="1" ht="12.75" x14ac:dyDescent="0.2">
      <c r="A65" s="58">
        <v>13</v>
      </c>
      <c r="B65" s="210" t="s">
        <v>76</v>
      </c>
      <c r="C65" s="46">
        <v>4.5599999999999996</v>
      </c>
      <c r="D65" s="44">
        <f t="shared" si="10"/>
        <v>109.48379351740695</v>
      </c>
      <c r="E65" s="43">
        <v>12</v>
      </c>
      <c r="F65" s="43">
        <v>8</v>
      </c>
      <c r="G65" s="44">
        <v>89.8</v>
      </c>
      <c r="H65" s="43">
        <v>9</v>
      </c>
      <c r="I65" s="43">
        <v>160</v>
      </c>
      <c r="J65" s="224">
        <v>223</v>
      </c>
      <c r="K65" s="47">
        <v>49.4</v>
      </c>
      <c r="L65" s="49">
        <f t="shared" si="8"/>
        <v>2.0724288</v>
      </c>
      <c r="M65" s="44">
        <f t="shared" si="11"/>
        <v>113.62393696974588</v>
      </c>
      <c r="N65" s="43">
        <v>6</v>
      </c>
      <c r="O65" s="47">
        <v>5.9</v>
      </c>
      <c r="P65" s="47">
        <v>67.2</v>
      </c>
      <c r="Q65" s="50">
        <f t="shared" si="9"/>
        <v>26</v>
      </c>
    </row>
    <row r="66" spans="1:18" s="85" customFormat="1" ht="12.75" x14ac:dyDescent="0.2">
      <c r="A66" s="58">
        <v>14</v>
      </c>
      <c r="B66" s="210" t="s">
        <v>77</v>
      </c>
      <c r="C66" s="46">
        <v>5.4</v>
      </c>
      <c r="D66" s="44">
        <f t="shared" si="10"/>
        <v>129.65186074429772</v>
      </c>
      <c r="E66" s="43">
        <v>16</v>
      </c>
      <c r="F66" s="43">
        <v>9</v>
      </c>
      <c r="G66" s="44">
        <v>95.5</v>
      </c>
      <c r="H66" s="43">
        <v>9</v>
      </c>
      <c r="I66" s="43">
        <v>166</v>
      </c>
      <c r="J66" s="224">
        <v>222</v>
      </c>
      <c r="K66" s="47">
        <v>50.5</v>
      </c>
      <c r="L66" s="49">
        <f t="shared" si="8"/>
        <v>2.5088399999999997</v>
      </c>
      <c r="M66" s="44">
        <f t="shared" si="11"/>
        <v>137.55081864678644</v>
      </c>
      <c r="N66" s="43">
        <v>9</v>
      </c>
      <c r="O66" s="47">
        <v>6.8</v>
      </c>
      <c r="P66" s="47">
        <v>68.099999999999994</v>
      </c>
      <c r="Q66" s="50">
        <f t="shared" si="9"/>
        <v>34</v>
      </c>
    </row>
    <row r="67" spans="1:18" s="85" customFormat="1" ht="12.75" x14ac:dyDescent="0.2">
      <c r="A67" s="58">
        <v>15</v>
      </c>
      <c r="B67" s="210" t="s">
        <v>74</v>
      </c>
      <c r="C67" s="46">
        <v>5.5</v>
      </c>
      <c r="D67" s="44">
        <f t="shared" si="10"/>
        <v>132.05282112845137</v>
      </c>
      <c r="E67" s="43">
        <v>16</v>
      </c>
      <c r="F67" s="43">
        <v>9</v>
      </c>
      <c r="G67" s="44">
        <v>94.1</v>
      </c>
      <c r="H67" s="43">
        <v>9</v>
      </c>
      <c r="I67" s="43">
        <v>159</v>
      </c>
      <c r="J67" s="224">
        <v>222</v>
      </c>
      <c r="K67" s="47">
        <v>49.4</v>
      </c>
      <c r="L67" s="49">
        <f t="shared" si="8"/>
        <v>2.4996399999999999</v>
      </c>
      <c r="M67" s="44">
        <f t="shared" si="11"/>
        <v>137.04641520473737</v>
      </c>
      <c r="N67" s="43">
        <v>9</v>
      </c>
      <c r="O67" s="47">
        <v>6.3</v>
      </c>
      <c r="P67" s="47">
        <v>68.7</v>
      </c>
      <c r="Q67" s="50">
        <f t="shared" si="9"/>
        <v>34</v>
      </c>
    </row>
    <row r="68" spans="1:18" s="85" customFormat="1" ht="12.75" x14ac:dyDescent="0.2">
      <c r="A68" s="58">
        <v>16</v>
      </c>
      <c r="B68" s="211" t="s">
        <v>75</v>
      </c>
      <c r="C68" s="46">
        <v>5.48</v>
      </c>
      <c r="D68" s="44">
        <f t="shared" si="10"/>
        <v>131.57262905162065</v>
      </c>
      <c r="E68" s="43">
        <v>16</v>
      </c>
      <c r="F68" s="43">
        <v>9</v>
      </c>
      <c r="G68" s="44">
        <v>95.3</v>
      </c>
      <c r="H68" s="43">
        <v>9</v>
      </c>
      <c r="I68" s="43">
        <v>163</v>
      </c>
      <c r="J68" s="224">
        <v>223</v>
      </c>
      <c r="K68" s="47">
        <v>46.9</v>
      </c>
      <c r="L68" s="49">
        <f t="shared" si="8"/>
        <v>2.3645103999999999</v>
      </c>
      <c r="M68" s="44">
        <f t="shared" si="11"/>
        <v>129.63773744792036</v>
      </c>
      <c r="N68" s="43">
        <v>8</v>
      </c>
      <c r="O68" s="47">
        <v>6.1</v>
      </c>
      <c r="P68" s="47">
        <v>68.400000000000006</v>
      </c>
      <c r="Q68" s="50">
        <f t="shared" si="9"/>
        <v>33</v>
      </c>
    </row>
    <row r="69" spans="1:18" s="85" customFormat="1" ht="12.75" x14ac:dyDescent="0.2">
      <c r="A69" s="304">
        <v>1</v>
      </c>
      <c r="B69" s="312" t="s">
        <v>78</v>
      </c>
      <c r="C69" s="299">
        <v>5.27</v>
      </c>
      <c r="D69" s="301">
        <v>100</v>
      </c>
      <c r="E69" s="297">
        <v>10</v>
      </c>
      <c r="F69" s="297">
        <v>9</v>
      </c>
      <c r="G69" s="301">
        <v>94.8</v>
      </c>
      <c r="H69" s="297">
        <v>9</v>
      </c>
      <c r="I69" s="297">
        <v>151</v>
      </c>
      <c r="J69" s="297">
        <v>219</v>
      </c>
      <c r="K69" s="300">
        <v>48.4</v>
      </c>
      <c r="L69" s="299">
        <f t="shared" si="8"/>
        <v>2.3466255999999999</v>
      </c>
      <c r="M69" s="301">
        <v>100</v>
      </c>
      <c r="N69" s="297">
        <v>5</v>
      </c>
      <c r="O69" s="300">
        <v>6.2</v>
      </c>
      <c r="P69" s="300">
        <v>67.099999999999994</v>
      </c>
      <c r="Q69" s="301">
        <f t="shared" si="9"/>
        <v>24</v>
      </c>
      <c r="R69" s="85" t="s">
        <v>300</v>
      </c>
    </row>
    <row r="70" spans="1:18" s="85" customFormat="1" ht="12.75" x14ac:dyDescent="0.2">
      <c r="A70" s="58">
        <v>2</v>
      </c>
      <c r="B70" s="210" t="s">
        <v>79</v>
      </c>
      <c r="C70" s="46">
        <v>5.48</v>
      </c>
      <c r="D70" s="44">
        <f>(C70*100)/C$69</f>
        <v>103.98481973434536</v>
      </c>
      <c r="E70" s="43">
        <v>10</v>
      </c>
      <c r="F70" s="43">
        <v>8</v>
      </c>
      <c r="G70" s="44">
        <v>85.2</v>
      </c>
      <c r="H70" s="43">
        <v>9</v>
      </c>
      <c r="I70" s="43">
        <v>142</v>
      </c>
      <c r="J70" s="224">
        <v>221</v>
      </c>
      <c r="K70" s="47">
        <v>49.3</v>
      </c>
      <c r="L70" s="49">
        <f t="shared" si="8"/>
        <v>2.4855087999999999</v>
      </c>
      <c r="M70" s="44">
        <f>(L70*100)/L$69</f>
        <v>105.91842175419887</v>
      </c>
      <c r="N70" s="43">
        <v>6</v>
      </c>
      <c r="O70" s="47">
        <v>6.9</v>
      </c>
      <c r="P70" s="47">
        <v>66.599999999999994</v>
      </c>
      <c r="Q70" s="50">
        <f t="shared" si="9"/>
        <v>24</v>
      </c>
    </row>
    <row r="71" spans="1:18" s="85" customFormat="1" ht="12.75" x14ac:dyDescent="0.2">
      <c r="A71" s="58">
        <v>3</v>
      </c>
      <c r="B71" s="211" t="s">
        <v>299</v>
      </c>
      <c r="C71" s="46">
        <v>5.9</v>
      </c>
      <c r="D71" s="44">
        <f>(C71*100)/C$69</f>
        <v>111.95445920303607</v>
      </c>
      <c r="E71" s="43">
        <v>12</v>
      </c>
      <c r="F71" s="43">
        <v>9</v>
      </c>
      <c r="G71" s="44">
        <v>97.7</v>
      </c>
      <c r="H71" s="43">
        <v>9</v>
      </c>
      <c r="I71" s="43">
        <v>144</v>
      </c>
      <c r="J71" s="224">
        <v>221</v>
      </c>
      <c r="K71" s="47">
        <v>48.3</v>
      </c>
      <c r="L71" s="49">
        <f t="shared" si="8"/>
        <v>2.6217240000000004</v>
      </c>
      <c r="M71" s="44">
        <f>(L71*100)/L$69</f>
        <v>111.72314833691411</v>
      </c>
      <c r="N71" s="43">
        <v>6</v>
      </c>
      <c r="O71" s="47">
        <v>5</v>
      </c>
      <c r="P71" s="47">
        <v>68.3</v>
      </c>
      <c r="Q71" s="50">
        <f t="shared" si="9"/>
        <v>27</v>
      </c>
    </row>
    <row r="72" spans="1:18" s="85" customFormat="1" ht="12.75" x14ac:dyDescent="0.2"/>
    <row r="73" spans="1:18" s="85" customFormat="1" ht="12.75" x14ac:dyDescent="0.2">
      <c r="A73" s="113" t="s">
        <v>706</v>
      </c>
    </row>
    <row r="74" spans="1:18" s="85" customFormat="1" ht="12.75" x14ac:dyDescent="0.2">
      <c r="A74" s="304">
        <v>1</v>
      </c>
      <c r="B74" s="304" t="s">
        <v>72</v>
      </c>
      <c r="C74" s="299">
        <f t="shared" ref="C74:C92" si="12">SUM(C11+C32+C53)/3</f>
        <v>5.4950000000000001</v>
      </c>
      <c r="D74" s="297">
        <v>100</v>
      </c>
      <c r="E74" s="297">
        <v>10</v>
      </c>
      <c r="F74" s="301">
        <f t="shared" ref="F74:F92" si="13">SUM(F11+F32+F53)/3</f>
        <v>8.1666666666666661</v>
      </c>
      <c r="G74" s="301">
        <f>(G11+G32+G53)/3</f>
        <v>90.033333333333346</v>
      </c>
      <c r="H74" s="301">
        <f t="shared" ref="H74:K92" si="14">SUM(H11+H32+H53)/3</f>
        <v>9</v>
      </c>
      <c r="I74" s="301">
        <f t="shared" si="14"/>
        <v>142</v>
      </c>
      <c r="J74" s="301">
        <f t="shared" si="14"/>
        <v>212</v>
      </c>
      <c r="K74" s="300">
        <f t="shared" si="14"/>
        <v>48.233333333333341</v>
      </c>
      <c r="L74" s="299">
        <f t="shared" ref="L74:L92" si="15">(((C74*92)/100)*K74)/100</f>
        <v>2.4383879333333338</v>
      </c>
      <c r="M74" s="297">
        <v>100</v>
      </c>
      <c r="N74" s="297">
        <v>5</v>
      </c>
      <c r="O74" s="300">
        <f t="shared" ref="O74:P92" si="16">SUM(O11+O32+O53)/3</f>
        <v>5.333333333333333</v>
      </c>
      <c r="P74" s="300">
        <f t="shared" si="16"/>
        <v>69.616666666666674</v>
      </c>
      <c r="Q74" s="301">
        <f t="shared" ref="Q74:Q92" si="17">(E74+F74+N74)</f>
        <v>23.166666666666664</v>
      </c>
    </row>
    <row r="75" spans="1:18" s="85" customFormat="1" ht="12.75" x14ac:dyDescent="0.2">
      <c r="A75" s="58">
        <v>2</v>
      </c>
      <c r="B75" s="211" t="s">
        <v>73</v>
      </c>
      <c r="C75" s="49">
        <f t="shared" si="12"/>
        <v>5.62</v>
      </c>
      <c r="D75" s="44">
        <f>(C75*100)/C$74</f>
        <v>102.27479526842583</v>
      </c>
      <c r="E75" s="43">
        <v>10</v>
      </c>
      <c r="F75" s="50">
        <f t="shared" si="13"/>
        <v>8.3333333333333339</v>
      </c>
      <c r="G75" s="50">
        <f t="shared" ref="G75:G92" si="18">(G12+G33+G54)/3</f>
        <v>90.566666666666663</v>
      </c>
      <c r="H75" s="50">
        <f t="shared" si="14"/>
        <v>9</v>
      </c>
      <c r="I75" s="50">
        <f t="shared" si="14"/>
        <v>147.33333333333334</v>
      </c>
      <c r="J75" s="50">
        <f t="shared" si="14"/>
        <v>212.66666666666666</v>
      </c>
      <c r="K75" s="52">
        <f t="shared" si="14"/>
        <v>49.266666666666673</v>
      </c>
      <c r="L75" s="49">
        <f t="shared" si="15"/>
        <v>2.5472837333333338</v>
      </c>
      <c r="M75" s="44">
        <f>(L75*100)/L$74</f>
        <v>104.46589316291181</v>
      </c>
      <c r="N75" s="43">
        <v>5</v>
      </c>
      <c r="O75" s="52">
        <f t="shared" si="16"/>
        <v>5</v>
      </c>
      <c r="P75" s="52">
        <f t="shared" si="16"/>
        <v>69.100000000000009</v>
      </c>
      <c r="Q75" s="50">
        <f t="shared" si="17"/>
        <v>23.333333333333336</v>
      </c>
    </row>
    <row r="76" spans="1:18" s="85" customFormat="1" ht="12.75" x14ac:dyDescent="0.2">
      <c r="A76" s="58">
        <v>3</v>
      </c>
      <c r="B76" s="209" t="s">
        <v>291</v>
      </c>
      <c r="C76" s="49">
        <f t="shared" si="12"/>
        <v>5.7266666666666666</v>
      </c>
      <c r="D76" s="44">
        <f t="shared" ref="D76:D89" si="19">(C76*100)/C$74</f>
        <v>104.21595389748255</v>
      </c>
      <c r="E76" s="43">
        <v>10</v>
      </c>
      <c r="F76" s="50">
        <f t="shared" si="13"/>
        <v>8.6666666666666661</v>
      </c>
      <c r="G76" s="50">
        <f t="shared" si="18"/>
        <v>96.83</v>
      </c>
      <c r="H76" s="50">
        <f t="shared" si="14"/>
        <v>7.333333333333333</v>
      </c>
      <c r="I76" s="50">
        <f t="shared" si="14"/>
        <v>141</v>
      </c>
      <c r="J76" s="50">
        <f t="shared" si="14"/>
        <v>215.33333333333334</v>
      </c>
      <c r="K76" s="52">
        <f t="shared" si="14"/>
        <v>48.533333333333331</v>
      </c>
      <c r="L76" s="49">
        <f t="shared" si="15"/>
        <v>2.5569948444444446</v>
      </c>
      <c r="M76" s="44">
        <f t="shared" ref="M76:M89" si="20">(L76*100)/L$74</f>
        <v>104.86415264321671</v>
      </c>
      <c r="N76" s="43">
        <v>5</v>
      </c>
      <c r="O76" s="52">
        <f t="shared" si="16"/>
        <v>5.666666666666667</v>
      </c>
      <c r="P76" s="52">
        <f t="shared" si="16"/>
        <v>69.066666666666663</v>
      </c>
      <c r="Q76" s="50">
        <f t="shared" si="17"/>
        <v>23.666666666666664</v>
      </c>
    </row>
    <row r="77" spans="1:18" s="85" customFormat="1" ht="12.75" x14ac:dyDescent="0.2">
      <c r="A77" s="58">
        <v>4</v>
      </c>
      <c r="B77" s="209" t="s">
        <v>292</v>
      </c>
      <c r="C77" s="49">
        <f t="shared" si="12"/>
        <v>5.9333333333333336</v>
      </c>
      <c r="D77" s="44">
        <f t="shared" si="19"/>
        <v>107.97694874127995</v>
      </c>
      <c r="E77" s="43">
        <v>12</v>
      </c>
      <c r="F77" s="50">
        <f t="shared" si="13"/>
        <v>8.6666666666666661</v>
      </c>
      <c r="G77" s="50">
        <f t="shared" si="18"/>
        <v>94.703333333333333</v>
      </c>
      <c r="H77" s="50">
        <f t="shared" si="14"/>
        <v>9</v>
      </c>
      <c r="I77" s="50">
        <f t="shared" si="14"/>
        <v>149.33333333333334</v>
      </c>
      <c r="J77" s="50">
        <f t="shared" si="14"/>
        <v>217.66666666666666</v>
      </c>
      <c r="K77" s="52">
        <f t="shared" si="14"/>
        <v>51.933333333333337</v>
      </c>
      <c r="L77" s="49">
        <f t="shared" si="15"/>
        <v>2.8348675555555558</v>
      </c>
      <c r="M77" s="44">
        <f t="shared" si="20"/>
        <v>116.25990749061103</v>
      </c>
      <c r="N77" s="43">
        <v>7</v>
      </c>
      <c r="O77" s="52">
        <f t="shared" si="16"/>
        <v>4.7666666666666666</v>
      </c>
      <c r="P77" s="52">
        <f t="shared" si="16"/>
        <v>66.983333333333334</v>
      </c>
      <c r="Q77" s="50">
        <f t="shared" si="17"/>
        <v>27.666666666666664</v>
      </c>
    </row>
    <row r="78" spans="1:18" s="85" customFormat="1" ht="12.75" x14ac:dyDescent="0.2">
      <c r="A78" s="58">
        <v>5</v>
      </c>
      <c r="B78" s="209" t="s">
        <v>293</v>
      </c>
      <c r="C78" s="49">
        <f t="shared" si="12"/>
        <v>6.06</v>
      </c>
      <c r="D78" s="44">
        <f t="shared" si="19"/>
        <v>110.28207461328481</v>
      </c>
      <c r="E78" s="43">
        <v>12</v>
      </c>
      <c r="F78" s="50">
        <f t="shared" si="13"/>
        <v>9</v>
      </c>
      <c r="G78" s="50">
        <f t="shared" si="18"/>
        <v>95.856666666666683</v>
      </c>
      <c r="H78" s="50">
        <f t="shared" si="14"/>
        <v>8.6666666666666661</v>
      </c>
      <c r="I78" s="50">
        <f t="shared" si="14"/>
        <v>149.66666666666666</v>
      </c>
      <c r="J78" s="50">
        <f t="shared" si="14"/>
        <v>216.33333333333334</v>
      </c>
      <c r="K78" s="52">
        <f t="shared" si="14"/>
        <v>49.966666666666669</v>
      </c>
      <c r="L78" s="49">
        <f t="shared" si="15"/>
        <v>2.7857416000000002</v>
      </c>
      <c r="M78" s="44">
        <f t="shared" si="20"/>
        <v>114.24521758487484</v>
      </c>
      <c r="N78" s="43">
        <v>6</v>
      </c>
      <c r="O78" s="52">
        <f t="shared" si="16"/>
        <v>5.2</v>
      </c>
      <c r="P78" s="52">
        <f t="shared" si="16"/>
        <v>68.466666666666654</v>
      </c>
      <c r="Q78" s="50">
        <f t="shared" si="17"/>
        <v>27</v>
      </c>
    </row>
    <row r="79" spans="1:18" s="85" customFormat="1" ht="12.75" x14ac:dyDescent="0.2">
      <c r="A79" s="58">
        <v>6</v>
      </c>
      <c r="B79" s="209" t="s">
        <v>722</v>
      </c>
      <c r="C79" s="49">
        <f t="shared" si="12"/>
        <v>6.3233333333333333</v>
      </c>
      <c r="D79" s="44">
        <f t="shared" si="19"/>
        <v>115.07430997876858</v>
      </c>
      <c r="E79" s="43">
        <v>12</v>
      </c>
      <c r="F79" s="50">
        <f t="shared" si="13"/>
        <v>8.3333333333333339</v>
      </c>
      <c r="G79" s="50">
        <f t="shared" si="18"/>
        <v>89.166666666666671</v>
      </c>
      <c r="H79" s="50">
        <f t="shared" si="14"/>
        <v>9</v>
      </c>
      <c r="I79" s="50">
        <f t="shared" si="14"/>
        <v>158.33333333333334</v>
      </c>
      <c r="J79" s="50">
        <f t="shared" si="14"/>
        <v>216</v>
      </c>
      <c r="K79" s="52">
        <f t="shared" si="14"/>
        <v>48.466666666666669</v>
      </c>
      <c r="L79" s="49">
        <f t="shared" si="15"/>
        <v>2.8195321777777775</v>
      </c>
      <c r="M79" s="44">
        <f t="shared" si="20"/>
        <v>115.6309928881337</v>
      </c>
      <c r="N79" s="43">
        <v>7</v>
      </c>
      <c r="O79" s="52">
        <f t="shared" si="16"/>
        <v>5.2333333333333334</v>
      </c>
      <c r="P79" s="52">
        <f t="shared" si="16"/>
        <v>68.566666666666677</v>
      </c>
      <c r="Q79" s="50">
        <f t="shared" si="17"/>
        <v>27.333333333333336</v>
      </c>
    </row>
    <row r="80" spans="1:18" s="85" customFormat="1" ht="12.75" x14ac:dyDescent="0.2">
      <c r="A80" s="58">
        <v>7</v>
      </c>
      <c r="B80" s="209" t="s">
        <v>723</v>
      </c>
      <c r="C80" s="49">
        <f t="shared" si="12"/>
        <v>5.96</v>
      </c>
      <c r="D80" s="44">
        <f t="shared" si="19"/>
        <v>108.46223839854413</v>
      </c>
      <c r="E80" s="43">
        <v>12</v>
      </c>
      <c r="F80" s="50">
        <f t="shared" si="13"/>
        <v>8</v>
      </c>
      <c r="G80" s="50">
        <f t="shared" si="18"/>
        <v>89.713333333333324</v>
      </c>
      <c r="H80" s="50">
        <f t="shared" si="14"/>
        <v>8.6666666666666661</v>
      </c>
      <c r="I80" s="50">
        <f t="shared" si="14"/>
        <v>153.66666666666666</v>
      </c>
      <c r="J80" s="50">
        <f t="shared" si="14"/>
        <v>215.66666666666666</v>
      </c>
      <c r="K80" s="52">
        <f t="shared" si="14"/>
        <v>47.366666666666667</v>
      </c>
      <c r="L80" s="49">
        <f t="shared" si="15"/>
        <v>2.5972090666666667</v>
      </c>
      <c r="M80" s="44">
        <f t="shared" si="20"/>
        <v>106.51336611218466</v>
      </c>
      <c r="N80" s="43">
        <v>6</v>
      </c>
      <c r="O80" s="52">
        <f t="shared" si="16"/>
        <v>5.6333333333333329</v>
      </c>
      <c r="P80" s="52">
        <f t="shared" si="16"/>
        <v>67.983333333333334</v>
      </c>
      <c r="Q80" s="50">
        <f t="shared" si="17"/>
        <v>26</v>
      </c>
    </row>
    <row r="81" spans="1:18" s="85" customFormat="1" ht="12.75" x14ac:dyDescent="0.2">
      <c r="A81" s="58">
        <v>8</v>
      </c>
      <c r="B81" s="209" t="s">
        <v>294</v>
      </c>
      <c r="C81" s="49">
        <f t="shared" si="12"/>
        <v>5.6566666666666663</v>
      </c>
      <c r="D81" s="44">
        <f t="shared" si="19"/>
        <v>102.94206854716408</v>
      </c>
      <c r="E81" s="43">
        <v>10</v>
      </c>
      <c r="F81" s="50">
        <f t="shared" si="13"/>
        <v>8</v>
      </c>
      <c r="G81" s="50">
        <f t="shared" si="18"/>
        <v>86.123333333333335</v>
      </c>
      <c r="H81" s="50">
        <f t="shared" si="14"/>
        <v>9</v>
      </c>
      <c r="I81" s="50">
        <f t="shared" si="14"/>
        <v>152.33333333333334</v>
      </c>
      <c r="J81" s="50">
        <f t="shared" si="14"/>
        <v>216</v>
      </c>
      <c r="K81" s="52">
        <f t="shared" si="14"/>
        <v>50.533333333333339</v>
      </c>
      <c r="L81" s="49">
        <f t="shared" si="15"/>
        <v>2.6298220444444445</v>
      </c>
      <c r="M81" s="44">
        <f t="shared" si="20"/>
        <v>107.85084721320023</v>
      </c>
      <c r="N81" s="43">
        <v>6</v>
      </c>
      <c r="O81" s="52">
        <f t="shared" si="16"/>
        <v>5.0666666666666664</v>
      </c>
      <c r="P81" s="52">
        <f t="shared" si="16"/>
        <v>66.600000000000009</v>
      </c>
      <c r="Q81" s="50">
        <f t="shared" si="17"/>
        <v>24</v>
      </c>
    </row>
    <row r="82" spans="1:18" s="85" customFormat="1" ht="12.75" x14ac:dyDescent="0.2">
      <c r="A82" s="58">
        <v>9</v>
      </c>
      <c r="B82" s="209" t="s">
        <v>295</v>
      </c>
      <c r="C82" s="49">
        <f t="shared" si="12"/>
        <v>5.5966666666666667</v>
      </c>
      <c r="D82" s="44">
        <f t="shared" si="19"/>
        <v>101.85016681831968</v>
      </c>
      <c r="E82" s="43">
        <v>10</v>
      </c>
      <c r="F82" s="50">
        <f t="shared" si="13"/>
        <v>8</v>
      </c>
      <c r="G82" s="50">
        <f t="shared" si="18"/>
        <v>86.123333333333335</v>
      </c>
      <c r="H82" s="50">
        <f t="shared" si="14"/>
        <v>9</v>
      </c>
      <c r="I82" s="50">
        <f t="shared" si="14"/>
        <v>158.33333333333334</v>
      </c>
      <c r="J82" s="50">
        <f t="shared" si="14"/>
        <v>215.66666666666666</v>
      </c>
      <c r="K82" s="52">
        <f t="shared" si="14"/>
        <v>50.1</v>
      </c>
      <c r="L82" s="49">
        <f t="shared" si="15"/>
        <v>2.5796155999999995</v>
      </c>
      <c r="M82" s="44">
        <f t="shared" si="20"/>
        <v>105.7918457000238</v>
      </c>
      <c r="N82" s="43">
        <v>6</v>
      </c>
      <c r="O82" s="52">
        <f t="shared" si="16"/>
        <v>4.7333333333333334</v>
      </c>
      <c r="P82" s="52">
        <f t="shared" si="16"/>
        <v>67.333333333333329</v>
      </c>
      <c r="Q82" s="50">
        <f t="shared" si="17"/>
        <v>24</v>
      </c>
    </row>
    <row r="83" spans="1:18" s="85" customFormat="1" ht="12.75" x14ac:dyDescent="0.2">
      <c r="A83" s="58">
        <v>10</v>
      </c>
      <c r="B83" s="209" t="s">
        <v>296</v>
      </c>
      <c r="C83" s="49">
        <f t="shared" si="12"/>
        <v>5.2166666666666668</v>
      </c>
      <c r="D83" s="44">
        <f t="shared" si="19"/>
        <v>94.934789202305112</v>
      </c>
      <c r="E83" s="43">
        <v>8</v>
      </c>
      <c r="F83" s="50">
        <f t="shared" si="13"/>
        <v>8.3333333333333339</v>
      </c>
      <c r="G83" s="50">
        <f t="shared" si="18"/>
        <v>92.5</v>
      </c>
      <c r="H83" s="50">
        <f t="shared" si="14"/>
        <v>9</v>
      </c>
      <c r="I83" s="50">
        <f t="shared" si="14"/>
        <v>159</v>
      </c>
      <c r="J83" s="50">
        <f t="shared" si="14"/>
        <v>217</v>
      </c>
      <c r="K83" s="52">
        <f t="shared" si="14"/>
        <v>50.6</v>
      </c>
      <c r="L83" s="49">
        <f t="shared" si="15"/>
        <v>2.4284626666666669</v>
      </c>
      <c r="M83" s="44">
        <f t="shared" si="20"/>
        <v>99.592957850103076</v>
      </c>
      <c r="N83" s="43">
        <v>5</v>
      </c>
      <c r="O83" s="52">
        <f t="shared" si="16"/>
        <v>5.2333333333333334</v>
      </c>
      <c r="P83" s="52">
        <f t="shared" si="16"/>
        <v>65.95</v>
      </c>
      <c r="Q83" s="50">
        <f t="shared" si="17"/>
        <v>21.333333333333336</v>
      </c>
    </row>
    <row r="84" spans="1:18" s="85" customFormat="1" ht="12.75" x14ac:dyDescent="0.2">
      <c r="A84" s="58">
        <v>11</v>
      </c>
      <c r="B84" s="210" t="s">
        <v>297</v>
      </c>
      <c r="C84" s="49">
        <f t="shared" si="12"/>
        <v>6.2633333333333328</v>
      </c>
      <c r="D84" s="44">
        <f t="shared" si="19"/>
        <v>113.98240824992416</v>
      </c>
      <c r="E84" s="43">
        <v>12</v>
      </c>
      <c r="F84" s="50">
        <f t="shared" si="13"/>
        <v>9</v>
      </c>
      <c r="G84" s="50">
        <f t="shared" si="18"/>
        <v>96.79</v>
      </c>
      <c r="H84" s="50">
        <f t="shared" si="14"/>
        <v>8</v>
      </c>
      <c r="I84" s="50">
        <f t="shared" si="14"/>
        <v>157</v>
      </c>
      <c r="J84" s="50">
        <f t="shared" si="14"/>
        <v>215.66666666666666</v>
      </c>
      <c r="K84" s="52">
        <f t="shared" si="14"/>
        <v>47.699999999999996</v>
      </c>
      <c r="L84" s="49">
        <f t="shared" si="15"/>
        <v>2.7486011999999995</v>
      </c>
      <c r="M84" s="44">
        <f t="shared" si="20"/>
        <v>112.72206372193602</v>
      </c>
      <c r="N84" s="43">
        <v>6</v>
      </c>
      <c r="O84" s="52">
        <f t="shared" si="16"/>
        <v>5.4333333333333336</v>
      </c>
      <c r="P84" s="52">
        <f t="shared" si="16"/>
        <v>68.433333333333323</v>
      </c>
      <c r="Q84" s="50">
        <f t="shared" si="17"/>
        <v>27</v>
      </c>
    </row>
    <row r="85" spans="1:18" s="85" customFormat="1" ht="12.75" x14ac:dyDescent="0.2">
      <c r="A85" s="58">
        <v>12</v>
      </c>
      <c r="B85" s="210" t="s">
        <v>298</v>
      </c>
      <c r="C85" s="49">
        <f t="shared" si="12"/>
        <v>6.2600000000000007</v>
      </c>
      <c r="D85" s="44">
        <f t="shared" si="19"/>
        <v>113.92174704276617</v>
      </c>
      <c r="E85" s="43">
        <v>12</v>
      </c>
      <c r="F85" s="50">
        <f t="shared" si="13"/>
        <v>8.6666666666666661</v>
      </c>
      <c r="G85" s="50">
        <f t="shared" si="18"/>
        <v>89.910000000000011</v>
      </c>
      <c r="H85" s="50">
        <f t="shared" si="14"/>
        <v>7.333333333333333</v>
      </c>
      <c r="I85" s="50">
        <f t="shared" si="14"/>
        <v>155</v>
      </c>
      <c r="J85" s="50">
        <f t="shared" si="14"/>
        <v>214.33333333333334</v>
      </c>
      <c r="K85" s="52">
        <f t="shared" si="14"/>
        <v>49.566666666666663</v>
      </c>
      <c r="L85" s="49">
        <f t="shared" si="15"/>
        <v>2.8546434666666669</v>
      </c>
      <c r="M85" s="44">
        <f t="shared" si="20"/>
        <v>117.07093148071407</v>
      </c>
      <c r="N85" s="43">
        <v>7</v>
      </c>
      <c r="O85" s="52">
        <f t="shared" si="16"/>
        <v>5.7666666666666666</v>
      </c>
      <c r="P85" s="52">
        <f t="shared" si="16"/>
        <v>68.866666666666674</v>
      </c>
      <c r="Q85" s="50">
        <f t="shared" si="17"/>
        <v>27.666666666666664</v>
      </c>
    </row>
    <row r="86" spans="1:18" s="85" customFormat="1" ht="12.75" x14ac:dyDescent="0.2">
      <c r="A86" s="58">
        <v>13</v>
      </c>
      <c r="B86" s="210" t="s">
        <v>76</v>
      </c>
      <c r="C86" s="49">
        <f t="shared" si="12"/>
        <v>5.87</v>
      </c>
      <c r="D86" s="44">
        <f t="shared" si="19"/>
        <v>106.82438580527753</v>
      </c>
      <c r="E86" s="43">
        <v>12</v>
      </c>
      <c r="F86" s="50">
        <f t="shared" si="13"/>
        <v>8.6666666666666661</v>
      </c>
      <c r="G86" s="50">
        <f t="shared" si="18"/>
        <v>93.683333333333337</v>
      </c>
      <c r="H86" s="50">
        <f t="shared" si="14"/>
        <v>8.6666666666666661</v>
      </c>
      <c r="I86" s="50">
        <f t="shared" si="14"/>
        <v>152.33333333333334</v>
      </c>
      <c r="J86" s="50">
        <f t="shared" si="14"/>
        <v>216</v>
      </c>
      <c r="K86" s="52">
        <f t="shared" si="14"/>
        <v>49.566666666666663</v>
      </c>
      <c r="L86" s="49">
        <f t="shared" si="15"/>
        <v>2.6767982666666659</v>
      </c>
      <c r="M86" s="44">
        <f t="shared" si="20"/>
        <v>109.77737504661204</v>
      </c>
      <c r="N86" s="43">
        <v>6</v>
      </c>
      <c r="O86" s="52">
        <f t="shared" si="16"/>
        <v>4.6000000000000005</v>
      </c>
      <c r="P86" s="52">
        <f t="shared" si="16"/>
        <v>67.8</v>
      </c>
      <c r="Q86" s="50">
        <f t="shared" si="17"/>
        <v>26.666666666666664</v>
      </c>
    </row>
    <row r="87" spans="1:18" s="85" customFormat="1" ht="12.75" x14ac:dyDescent="0.2">
      <c r="A87" s="58">
        <v>14</v>
      </c>
      <c r="B87" s="210" t="s">
        <v>77</v>
      </c>
      <c r="C87" s="49">
        <f t="shared" si="12"/>
        <v>6.3166666666666673</v>
      </c>
      <c r="D87" s="44">
        <f t="shared" si="19"/>
        <v>114.95298756445254</v>
      </c>
      <c r="E87" s="43">
        <v>12</v>
      </c>
      <c r="F87" s="50">
        <f t="shared" si="13"/>
        <v>9</v>
      </c>
      <c r="G87" s="50">
        <f t="shared" si="18"/>
        <v>95.026666666666657</v>
      </c>
      <c r="H87" s="50">
        <f t="shared" si="14"/>
        <v>9</v>
      </c>
      <c r="I87" s="50">
        <f t="shared" si="14"/>
        <v>162</v>
      </c>
      <c r="J87" s="50">
        <f t="shared" si="14"/>
        <v>217.33333333333334</v>
      </c>
      <c r="K87" s="52">
        <f t="shared" si="14"/>
        <v>50.833333333333336</v>
      </c>
      <c r="L87" s="49">
        <f t="shared" si="15"/>
        <v>2.9540944444444452</v>
      </c>
      <c r="M87" s="44">
        <f t="shared" si="20"/>
        <v>121.14948585749146</v>
      </c>
      <c r="N87" s="43">
        <v>7</v>
      </c>
      <c r="O87" s="52">
        <f t="shared" si="16"/>
        <v>5.1000000000000005</v>
      </c>
      <c r="P87" s="52">
        <f t="shared" si="16"/>
        <v>68.349999999999994</v>
      </c>
      <c r="Q87" s="50">
        <f t="shared" si="17"/>
        <v>28</v>
      </c>
    </row>
    <row r="88" spans="1:18" s="85" customFormat="1" ht="12.75" x14ac:dyDescent="0.2">
      <c r="A88" s="58">
        <v>15</v>
      </c>
      <c r="B88" s="210" t="s">
        <v>74</v>
      </c>
      <c r="C88" s="49">
        <f t="shared" si="12"/>
        <v>6.3</v>
      </c>
      <c r="D88" s="44">
        <f t="shared" si="19"/>
        <v>114.64968152866241</v>
      </c>
      <c r="E88" s="43">
        <v>12</v>
      </c>
      <c r="F88" s="50">
        <f t="shared" si="13"/>
        <v>9</v>
      </c>
      <c r="G88" s="50">
        <f t="shared" si="18"/>
        <v>94.65666666666668</v>
      </c>
      <c r="H88" s="50">
        <f t="shared" si="14"/>
        <v>9</v>
      </c>
      <c r="I88" s="50">
        <f t="shared" si="14"/>
        <v>158</v>
      </c>
      <c r="J88" s="50">
        <f t="shared" si="14"/>
        <v>215.66666666666666</v>
      </c>
      <c r="K88" s="52">
        <f t="shared" si="14"/>
        <v>49.366666666666667</v>
      </c>
      <c r="L88" s="49">
        <f t="shared" si="15"/>
        <v>2.8612920000000002</v>
      </c>
      <c r="M88" s="44">
        <f t="shared" si="20"/>
        <v>117.34359249754597</v>
      </c>
      <c r="N88" s="43">
        <v>7</v>
      </c>
      <c r="O88" s="52">
        <f t="shared" si="16"/>
        <v>5</v>
      </c>
      <c r="P88" s="52">
        <f t="shared" si="16"/>
        <v>69.433333333333337</v>
      </c>
      <c r="Q88" s="50">
        <f t="shared" si="17"/>
        <v>28</v>
      </c>
    </row>
    <row r="89" spans="1:18" s="85" customFormat="1" ht="12.75" x14ac:dyDescent="0.2">
      <c r="A89" s="58">
        <v>16</v>
      </c>
      <c r="B89" s="211" t="s">
        <v>75</v>
      </c>
      <c r="C89" s="49">
        <f t="shared" si="12"/>
        <v>6.503333333333333</v>
      </c>
      <c r="D89" s="44">
        <f t="shared" si="19"/>
        <v>118.35001516530177</v>
      </c>
      <c r="E89" s="43">
        <v>14</v>
      </c>
      <c r="F89" s="50">
        <f t="shared" si="13"/>
        <v>8.6666666666666661</v>
      </c>
      <c r="G89" s="50">
        <f t="shared" si="18"/>
        <v>93.026666666666657</v>
      </c>
      <c r="H89" s="50">
        <f t="shared" si="14"/>
        <v>9</v>
      </c>
      <c r="I89" s="50">
        <f t="shared" si="14"/>
        <v>156.66666666666666</v>
      </c>
      <c r="J89" s="50">
        <f t="shared" si="14"/>
        <v>215.66666666666666</v>
      </c>
      <c r="K89" s="52">
        <f t="shared" si="14"/>
        <v>48.433333333333337</v>
      </c>
      <c r="L89" s="49">
        <f t="shared" si="15"/>
        <v>2.8977986222222221</v>
      </c>
      <c r="M89" s="44">
        <f t="shared" si="20"/>
        <v>118.84075468913854</v>
      </c>
      <c r="N89" s="43">
        <v>7</v>
      </c>
      <c r="O89" s="52">
        <f t="shared" si="16"/>
        <v>5.0999999999999996</v>
      </c>
      <c r="P89" s="52">
        <f t="shared" si="16"/>
        <v>68.233333333333334</v>
      </c>
      <c r="Q89" s="50">
        <f t="shared" si="17"/>
        <v>29.666666666666664</v>
      </c>
    </row>
    <row r="90" spans="1:18" s="85" customFormat="1" ht="12.75" x14ac:dyDescent="0.2">
      <c r="A90" s="304">
        <v>1</v>
      </c>
      <c r="B90" s="312" t="s">
        <v>78</v>
      </c>
      <c r="C90" s="299">
        <f t="shared" si="12"/>
        <v>5.9633333333333338</v>
      </c>
      <c r="D90" s="301">
        <v>100</v>
      </c>
      <c r="E90" s="297">
        <v>10</v>
      </c>
      <c r="F90" s="301">
        <f t="shared" si="13"/>
        <v>9</v>
      </c>
      <c r="G90" s="301">
        <f t="shared" si="18"/>
        <v>95.393333333333331</v>
      </c>
      <c r="H90" s="301">
        <f t="shared" si="14"/>
        <v>9</v>
      </c>
      <c r="I90" s="301">
        <f t="shared" si="14"/>
        <v>139</v>
      </c>
      <c r="J90" s="301">
        <f t="shared" si="14"/>
        <v>212.66666666666666</v>
      </c>
      <c r="K90" s="300">
        <f t="shared" si="14"/>
        <v>48.066666666666663</v>
      </c>
      <c r="L90" s="299">
        <f t="shared" si="15"/>
        <v>2.637065511111111</v>
      </c>
      <c r="M90" s="301">
        <v>100</v>
      </c>
      <c r="N90" s="297">
        <v>5</v>
      </c>
      <c r="O90" s="300">
        <f t="shared" si="16"/>
        <v>4.5333333333333341</v>
      </c>
      <c r="P90" s="300">
        <f t="shared" si="16"/>
        <v>67.933333333333323</v>
      </c>
      <c r="Q90" s="301">
        <f t="shared" si="17"/>
        <v>24</v>
      </c>
      <c r="R90" s="85" t="s">
        <v>300</v>
      </c>
    </row>
    <row r="91" spans="1:18" s="85" customFormat="1" ht="12.75" x14ac:dyDescent="0.2">
      <c r="A91" s="58">
        <v>2</v>
      </c>
      <c r="B91" s="210" t="s">
        <v>79</v>
      </c>
      <c r="C91" s="49">
        <f t="shared" si="12"/>
        <v>6.07</v>
      </c>
      <c r="D91" s="44">
        <f>(C91*100)/C$90</f>
        <v>101.78870877585243</v>
      </c>
      <c r="E91" s="43">
        <v>10</v>
      </c>
      <c r="F91" s="50">
        <f t="shared" si="13"/>
        <v>8.6666666666666661</v>
      </c>
      <c r="G91" s="50">
        <f t="shared" si="18"/>
        <v>92.673333333333332</v>
      </c>
      <c r="H91" s="50">
        <f t="shared" si="14"/>
        <v>9</v>
      </c>
      <c r="I91" s="50">
        <f t="shared" si="14"/>
        <v>130.66666666666666</v>
      </c>
      <c r="J91" s="50">
        <f t="shared" si="14"/>
        <v>215.66666666666666</v>
      </c>
      <c r="K91" s="52">
        <f t="shared" si="14"/>
        <v>49.866666666666674</v>
      </c>
      <c r="L91" s="49">
        <f t="shared" si="15"/>
        <v>2.7847541333333341</v>
      </c>
      <c r="M91" s="44">
        <f>(L91*100)/L$90</f>
        <v>105.60049121267356</v>
      </c>
      <c r="N91" s="43">
        <v>6</v>
      </c>
      <c r="O91" s="52">
        <f t="shared" si="16"/>
        <v>4.9333333333333336</v>
      </c>
      <c r="P91" s="52">
        <f t="shared" si="16"/>
        <v>67.466666666666669</v>
      </c>
      <c r="Q91" s="50">
        <f t="shared" si="17"/>
        <v>24.666666666666664</v>
      </c>
    </row>
    <row r="92" spans="1:18" s="85" customFormat="1" ht="12.75" x14ac:dyDescent="0.2">
      <c r="A92" s="58">
        <v>3</v>
      </c>
      <c r="B92" s="211" t="s">
        <v>299</v>
      </c>
      <c r="C92" s="49">
        <f t="shared" si="12"/>
        <v>6.3599999999999994</v>
      </c>
      <c r="D92" s="44">
        <f>(C92*100)/C$90</f>
        <v>106.65176076020123</v>
      </c>
      <c r="E92" s="43">
        <v>12</v>
      </c>
      <c r="F92" s="50">
        <f t="shared" si="13"/>
        <v>9</v>
      </c>
      <c r="G92" s="50">
        <f t="shared" si="18"/>
        <v>96.99</v>
      </c>
      <c r="H92" s="50">
        <f t="shared" si="14"/>
        <v>9</v>
      </c>
      <c r="I92" s="50">
        <f t="shared" si="14"/>
        <v>133.66666666666666</v>
      </c>
      <c r="J92" s="50">
        <f t="shared" si="14"/>
        <v>215.66666666666666</v>
      </c>
      <c r="K92" s="52">
        <f t="shared" si="14"/>
        <v>48.466666666666661</v>
      </c>
      <c r="L92" s="49">
        <f t="shared" si="15"/>
        <v>2.8358815999999991</v>
      </c>
      <c r="M92" s="44">
        <f>(L92*100)/L$90</f>
        <v>107.53929274988387</v>
      </c>
      <c r="N92" s="43">
        <v>6</v>
      </c>
      <c r="O92" s="52">
        <f t="shared" si="16"/>
        <v>4.4333333333333336</v>
      </c>
      <c r="P92" s="52">
        <f t="shared" si="16"/>
        <v>68.833333333333329</v>
      </c>
      <c r="Q92" s="50">
        <f t="shared" si="17"/>
        <v>27</v>
      </c>
    </row>
    <row r="94" spans="1:18" x14ac:dyDescent="0.25">
      <c r="B94" s="371" t="s">
        <v>147</v>
      </c>
      <c r="C94" s="371"/>
      <c r="D94" s="371"/>
      <c r="E94" s="371"/>
      <c r="F94" s="371"/>
      <c r="G94" s="371"/>
      <c r="H94" s="371"/>
      <c r="I94" s="371"/>
    </row>
    <row r="95" spans="1:18" x14ac:dyDescent="0.25">
      <c r="B95" s="125" t="s">
        <v>301</v>
      </c>
      <c r="C95" s="367" t="s">
        <v>184</v>
      </c>
      <c r="D95" s="368"/>
      <c r="E95" s="367" t="s">
        <v>197</v>
      </c>
      <c r="F95" s="368"/>
      <c r="G95" s="170"/>
      <c r="H95" s="361" t="s">
        <v>148</v>
      </c>
      <c r="I95" s="368"/>
    </row>
    <row r="96" spans="1:18" x14ac:dyDescent="0.25">
      <c r="B96" s="126" t="s">
        <v>149</v>
      </c>
      <c r="C96" s="372"/>
      <c r="D96" s="373"/>
      <c r="E96" s="373"/>
      <c r="F96" s="373"/>
      <c r="G96" s="373"/>
      <c r="H96" s="373"/>
      <c r="I96" s="374"/>
    </row>
    <row r="97" spans="2:9" s="89" customFormat="1" x14ac:dyDescent="0.25">
      <c r="B97" s="126" t="s">
        <v>214</v>
      </c>
      <c r="C97" s="367" t="s">
        <v>312</v>
      </c>
      <c r="D97" s="361"/>
      <c r="E97" s="360" t="s">
        <v>302</v>
      </c>
      <c r="F97" s="360"/>
      <c r="G97" s="170"/>
      <c r="H97" s="360" t="s">
        <v>307</v>
      </c>
      <c r="I97" s="366"/>
    </row>
    <row r="98" spans="2:9" x14ac:dyDescent="0.25">
      <c r="B98" s="126" t="s">
        <v>150</v>
      </c>
      <c r="C98" s="367">
        <v>1.9</v>
      </c>
      <c r="D98" s="368"/>
      <c r="E98" s="365" t="s">
        <v>315</v>
      </c>
      <c r="F98" s="366"/>
      <c r="G98" s="170"/>
      <c r="H98" s="365">
        <v>2</v>
      </c>
      <c r="I98" s="366"/>
    </row>
    <row r="99" spans="2:9" x14ac:dyDescent="0.25">
      <c r="B99" s="126" t="s">
        <v>151</v>
      </c>
      <c r="C99" s="367">
        <v>6.8</v>
      </c>
      <c r="D99" s="368"/>
      <c r="E99" s="365" t="s">
        <v>303</v>
      </c>
      <c r="F99" s="366"/>
      <c r="G99" s="170"/>
      <c r="H99" s="365">
        <v>5.5</v>
      </c>
      <c r="I99" s="366"/>
    </row>
    <row r="100" spans="2:9" x14ac:dyDescent="0.25">
      <c r="B100" s="126" t="s">
        <v>152</v>
      </c>
      <c r="C100" s="367">
        <v>157</v>
      </c>
      <c r="D100" s="368"/>
      <c r="E100" s="365" t="s">
        <v>304</v>
      </c>
      <c r="F100" s="366"/>
      <c r="G100" s="170"/>
      <c r="H100" s="390">
        <v>66</v>
      </c>
      <c r="I100" s="391"/>
    </row>
    <row r="101" spans="2:9" x14ac:dyDescent="0.25">
      <c r="B101" s="126" t="s">
        <v>153</v>
      </c>
      <c r="C101" s="367">
        <v>235</v>
      </c>
      <c r="D101" s="368"/>
      <c r="E101" s="365" t="s">
        <v>305</v>
      </c>
      <c r="F101" s="366"/>
      <c r="G101" s="170"/>
      <c r="H101" s="365">
        <v>111</v>
      </c>
      <c r="I101" s="366"/>
    </row>
    <row r="102" spans="2:9" s="89" customFormat="1" x14ac:dyDescent="0.25">
      <c r="B102" s="126" t="s">
        <v>162</v>
      </c>
      <c r="C102" s="367" t="s">
        <v>240</v>
      </c>
      <c r="D102" s="361"/>
      <c r="E102" s="360" t="s">
        <v>226</v>
      </c>
      <c r="F102" s="366"/>
      <c r="G102" s="170"/>
      <c r="H102" s="365" t="s">
        <v>240</v>
      </c>
      <c r="I102" s="366"/>
    </row>
    <row r="103" spans="2:9" x14ac:dyDescent="0.25">
      <c r="B103" s="126" t="s">
        <v>192</v>
      </c>
      <c r="C103" s="386" t="s">
        <v>313</v>
      </c>
      <c r="D103" s="387"/>
      <c r="E103" s="360" t="s">
        <v>490</v>
      </c>
      <c r="F103" s="366"/>
      <c r="G103" s="170"/>
      <c r="H103" s="360" t="s">
        <v>490</v>
      </c>
      <c r="I103" s="366"/>
    </row>
    <row r="104" spans="2:9" x14ac:dyDescent="0.25">
      <c r="B104" s="126" t="s">
        <v>154</v>
      </c>
      <c r="C104" s="357" t="s">
        <v>336</v>
      </c>
      <c r="D104" s="357"/>
      <c r="E104" s="362" t="s">
        <v>271</v>
      </c>
      <c r="F104" s="362"/>
      <c r="G104" s="171"/>
      <c r="H104" s="362" t="s">
        <v>336</v>
      </c>
      <c r="I104" s="362"/>
    </row>
    <row r="105" spans="2:9" x14ac:dyDescent="0.25">
      <c r="B105" s="125" t="s">
        <v>194</v>
      </c>
      <c r="C105" s="361" t="s">
        <v>337</v>
      </c>
      <c r="D105" s="368"/>
      <c r="E105" s="381" t="s">
        <v>604</v>
      </c>
      <c r="F105" s="362"/>
      <c r="G105" s="171"/>
      <c r="H105" s="362" t="s">
        <v>489</v>
      </c>
      <c r="I105" s="362"/>
    </row>
    <row r="106" spans="2:9" x14ac:dyDescent="0.25">
      <c r="B106" s="125" t="s">
        <v>195</v>
      </c>
      <c r="C106" s="361" t="s">
        <v>338</v>
      </c>
      <c r="D106" s="368"/>
      <c r="E106" s="362" t="s">
        <v>605</v>
      </c>
      <c r="F106" s="362"/>
      <c r="G106" s="171"/>
      <c r="H106" s="362" t="s">
        <v>338</v>
      </c>
      <c r="I106" s="362"/>
    </row>
    <row r="107" spans="2:9" x14ac:dyDescent="0.25">
      <c r="B107" s="125" t="s">
        <v>155</v>
      </c>
      <c r="C107" s="361" t="s">
        <v>339</v>
      </c>
      <c r="D107" s="368"/>
      <c r="E107" s="362" t="s">
        <v>621</v>
      </c>
      <c r="F107" s="362"/>
      <c r="G107" s="171"/>
      <c r="H107" s="362" t="s">
        <v>488</v>
      </c>
      <c r="I107" s="362"/>
    </row>
    <row r="108" spans="2:9" x14ac:dyDescent="0.25">
      <c r="B108" s="126" t="s">
        <v>156</v>
      </c>
      <c r="C108" s="363"/>
      <c r="D108" s="363"/>
      <c r="E108" s="363"/>
      <c r="F108" s="363"/>
      <c r="G108" s="363"/>
      <c r="H108" s="363"/>
      <c r="I108" s="363"/>
    </row>
    <row r="109" spans="2:9" x14ac:dyDescent="0.25">
      <c r="B109" s="126" t="s">
        <v>157</v>
      </c>
      <c r="C109" s="127" t="s">
        <v>336</v>
      </c>
      <c r="D109" s="239" t="s">
        <v>314</v>
      </c>
      <c r="E109" s="251" t="s">
        <v>316</v>
      </c>
      <c r="F109" s="217" t="s">
        <v>622</v>
      </c>
      <c r="G109" s="216"/>
      <c r="H109" s="251" t="s">
        <v>498</v>
      </c>
      <c r="I109" s="217" t="s">
        <v>499</v>
      </c>
    </row>
    <row r="110" spans="2:9" x14ac:dyDescent="0.25">
      <c r="B110" s="126" t="s">
        <v>189</v>
      </c>
      <c r="C110" s="126" t="s">
        <v>427</v>
      </c>
      <c r="D110" s="155" t="s">
        <v>428</v>
      </c>
      <c r="E110" s="251"/>
      <c r="F110" s="260"/>
      <c r="G110" s="216"/>
      <c r="H110" s="251" t="s">
        <v>317</v>
      </c>
      <c r="I110" s="217" t="s">
        <v>500</v>
      </c>
    </row>
    <row r="111" spans="2:9" x14ac:dyDescent="0.25">
      <c r="B111" s="126" t="s">
        <v>501</v>
      </c>
      <c r="C111" s="126" t="s">
        <v>429</v>
      </c>
      <c r="D111" s="239" t="s">
        <v>430</v>
      </c>
      <c r="E111" s="251" t="s">
        <v>317</v>
      </c>
      <c r="F111" s="217" t="s">
        <v>223</v>
      </c>
      <c r="G111" s="216"/>
      <c r="H111" s="251" t="s">
        <v>413</v>
      </c>
      <c r="I111" s="217" t="s">
        <v>504</v>
      </c>
    </row>
    <row r="112" spans="2:9" x14ac:dyDescent="0.25">
      <c r="B112" s="126" t="s">
        <v>189</v>
      </c>
      <c r="C112" s="126" t="s">
        <v>431</v>
      </c>
      <c r="D112" s="239" t="s">
        <v>432</v>
      </c>
      <c r="E112" s="251" t="s">
        <v>318</v>
      </c>
      <c r="F112" s="217" t="s">
        <v>319</v>
      </c>
      <c r="G112" s="216"/>
      <c r="H112" s="251" t="s">
        <v>502</v>
      </c>
      <c r="I112" s="217" t="s">
        <v>503</v>
      </c>
    </row>
    <row r="113" spans="2:9" s="89" customFormat="1" x14ac:dyDescent="0.25">
      <c r="B113" s="126"/>
      <c r="C113" s="126"/>
      <c r="D113" s="152"/>
      <c r="E113" s="241"/>
      <c r="F113" s="216"/>
      <c r="G113" s="216"/>
      <c r="H113" s="241"/>
      <c r="I113" s="241"/>
    </row>
    <row r="114" spans="2:9" s="89" customFormat="1" x14ac:dyDescent="0.25">
      <c r="B114" s="126" t="s">
        <v>491</v>
      </c>
      <c r="C114" s="126"/>
      <c r="D114" s="247"/>
      <c r="E114" s="241"/>
      <c r="F114" s="250"/>
      <c r="G114" s="250"/>
      <c r="H114" s="251" t="s">
        <v>492</v>
      </c>
      <c r="I114" s="251" t="s">
        <v>493</v>
      </c>
    </row>
    <row r="115" spans="2:9" s="89" customFormat="1" x14ac:dyDescent="0.25">
      <c r="B115" s="126"/>
      <c r="C115" s="126"/>
      <c r="D115" s="247"/>
      <c r="E115" s="241"/>
      <c r="F115" s="250"/>
      <c r="G115" s="250"/>
      <c r="H115" s="241"/>
      <c r="I115" s="241"/>
    </row>
    <row r="116" spans="2:9" s="89" customFormat="1" x14ac:dyDescent="0.25">
      <c r="B116" s="126"/>
      <c r="C116" s="126"/>
      <c r="D116" s="247"/>
      <c r="E116" s="241"/>
      <c r="F116" s="250"/>
      <c r="G116" s="250"/>
      <c r="H116" s="241"/>
      <c r="I116" s="241"/>
    </row>
    <row r="117" spans="2:9" x14ac:dyDescent="0.25">
      <c r="B117" s="126" t="s">
        <v>158</v>
      </c>
      <c r="C117" s="357"/>
      <c r="D117" s="357"/>
      <c r="E117" s="357"/>
      <c r="F117" s="357"/>
      <c r="G117" s="357"/>
      <c r="H117" s="357"/>
      <c r="I117" s="357"/>
    </row>
    <row r="118" spans="2:9" x14ac:dyDescent="0.25">
      <c r="B118" s="126" t="s">
        <v>159</v>
      </c>
      <c r="C118" s="126" t="s">
        <v>433</v>
      </c>
      <c r="D118" s="126" t="s">
        <v>434</v>
      </c>
      <c r="E118" s="251" t="s">
        <v>626</v>
      </c>
      <c r="F118" s="251" t="s">
        <v>335</v>
      </c>
      <c r="G118" s="241"/>
      <c r="H118" s="251" t="s">
        <v>221</v>
      </c>
      <c r="I118" s="251" t="s">
        <v>496</v>
      </c>
    </row>
    <row r="119" spans="2:9" s="89" customFormat="1" x14ac:dyDescent="0.25">
      <c r="B119" s="129"/>
      <c r="C119" s="126"/>
      <c r="D119" s="126"/>
      <c r="E119" s="241"/>
      <c r="F119" s="241"/>
      <c r="G119" s="241"/>
      <c r="H119" s="251"/>
      <c r="I119" s="251"/>
    </row>
    <row r="120" spans="2:9" x14ac:dyDescent="0.25">
      <c r="B120" s="126" t="s">
        <v>217</v>
      </c>
      <c r="C120" s="126" t="s">
        <v>435</v>
      </c>
      <c r="D120" s="126" t="s">
        <v>218</v>
      </c>
      <c r="E120" s="251" t="s">
        <v>536</v>
      </c>
      <c r="F120" s="251" t="s">
        <v>321</v>
      </c>
      <c r="G120" s="241"/>
      <c r="H120" s="251" t="s">
        <v>494</v>
      </c>
      <c r="I120" s="251" t="s">
        <v>495</v>
      </c>
    </row>
    <row r="121" spans="2:9" s="89" customFormat="1" x14ac:dyDescent="0.25">
      <c r="B121" s="126"/>
      <c r="C121" s="126"/>
      <c r="D121" s="126"/>
      <c r="E121" s="251" t="s">
        <v>322</v>
      </c>
      <c r="F121" s="251" t="s">
        <v>218</v>
      </c>
      <c r="G121" s="241"/>
      <c r="H121" s="251"/>
      <c r="I121" s="251"/>
    </row>
    <row r="122" spans="2:9" s="89" customFormat="1" x14ac:dyDescent="0.25">
      <c r="B122" s="126"/>
      <c r="C122" s="126"/>
      <c r="D122" s="126"/>
      <c r="E122" s="241"/>
      <c r="F122" s="241"/>
      <c r="G122" s="241"/>
      <c r="H122" s="241"/>
      <c r="I122" s="241"/>
    </row>
    <row r="123" spans="2:9" x14ac:dyDescent="0.25">
      <c r="B123" s="126" t="s">
        <v>160</v>
      </c>
      <c r="C123" s="126" t="s">
        <v>435</v>
      </c>
      <c r="D123" s="126" t="s">
        <v>436</v>
      </c>
      <c r="E123" s="251" t="s">
        <v>536</v>
      </c>
      <c r="F123" s="251" t="s">
        <v>219</v>
      </c>
      <c r="G123" s="241"/>
      <c r="H123" s="251" t="s">
        <v>497</v>
      </c>
      <c r="I123" s="251" t="s">
        <v>165</v>
      </c>
    </row>
    <row r="124" spans="2:9" s="89" customFormat="1" x14ac:dyDescent="0.25">
      <c r="B124" s="126"/>
      <c r="C124" s="126" t="s">
        <v>437</v>
      </c>
      <c r="D124" s="126" t="s">
        <v>229</v>
      </c>
      <c r="E124" s="251" t="s">
        <v>431</v>
      </c>
      <c r="F124" s="251" t="s">
        <v>219</v>
      </c>
      <c r="G124" s="241"/>
      <c r="H124" s="251" t="s">
        <v>466</v>
      </c>
      <c r="I124" s="251" t="s">
        <v>165</v>
      </c>
    </row>
    <row r="125" spans="2:9" s="89" customFormat="1" x14ac:dyDescent="0.25">
      <c r="B125" s="126"/>
      <c r="C125" s="126"/>
      <c r="D125" s="126"/>
      <c r="E125" s="251" t="s">
        <v>477</v>
      </c>
      <c r="F125" s="251" t="s">
        <v>325</v>
      </c>
      <c r="G125" s="241"/>
      <c r="H125" s="251"/>
      <c r="I125" s="251"/>
    </row>
    <row r="126" spans="2:9" s="89" customFormat="1" x14ac:dyDescent="0.25">
      <c r="B126" s="126"/>
      <c r="C126" s="126"/>
      <c r="D126" s="126"/>
      <c r="E126" s="241"/>
      <c r="F126" s="241"/>
      <c r="G126" s="241"/>
      <c r="H126" s="241"/>
      <c r="I126" s="241"/>
    </row>
    <row r="127" spans="2:9" x14ac:dyDescent="0.25">
      <c r="B127" s="126" t="s">
        <v>166</v>
      </c>
      <c r="C127" s="126" t="s">
        <v>414</v>
      </c>
      <c r="D127" s="126" t="s">
        <v>220</v>
      </c>
      <c r="E127" s="251" t="s">
        <v>431</v>
      </c>
      <c r="F127" s="251" t="s">
        <v>623</v>
      </c>
      <c r="G127" s="241"/>
      <c r="H127" s="241"/>
      <c r="I127" s="241"/>
    </row>
    <row r="128" spans="2:9" s="89" customFormat="1" x14ac:dyDescent="0.25">
      <c r="B128" s="126"/>
      <c r="C128" s="126"/>
      <c r="D128" s="126"/>
      <c r="E128" s="251" t="s">
        <v>625</v>
      </c>
      <c r="F128" s="251" t="s">
        <v>624</v>
      </c>
      <c r="G128" s="241"/>
      <c r="H128" s="241"/>
      <c r="I128" s="241"/>
    </row>
    <row r="129" spans="2:9" x14ac:dyDescent="0.25">
      <c r="B129" s="126"/>
      <c r="C129" s="126"/>
      <c r="D129" s="126"/>
      <c r="E129" s="241"/>
      <c r="F129" s="241"/>
      <c r="G129" s="241"/>
      <c r="H129" s="241"/>
      <c r="I129" s="241"/>
    </row>
    <row r="130" spans="2:9" x14ac:dyDescent="0.25">
      <c r="B130" s="126" t="s">
        <v>196</v>
      </c>
      <c r="C130" s="126" t="s">
        <v>435</v>
      </c>
      <c r="D130" s="126" t="s">
        <v>438</v>
      </c>
      <c r="E130" s="251" t="s">
        <v>320</v>
      </c>
      <c r="F130" s="251" t="s">
        <v>326</v>
      </c>
      <c r="G130" s="241"/>
      <c r="H130" s="241"/>
      <c r="I130" s="241"/>
    </row>
    <row r="131" spans="2:9" x14ac:dyDescent="0.25">
      <c r="B131" s="126"/>
      <c r="C131" s="126" t="s">
        <v>437</v>
      </c>
      <c r="D131" s="126" t="s">
        <v>439</v>
      </c>
      <c r="E131" s="251" t="s">
        <v>327</v>
      </c>
      <c r="F131" s="251" t="s">
        <v>328</v>
      </c>
      <c r="G131" s="241"/>
      <c r="H131" s="241"/>
      <c r="I131" s="241"/>
    </row>
    <row r="132" spans="2:9" x14ac:dyDescent="0.25">
      <c r="B132" s="129"/>
      <c r="C132" s="126" t="s">
        <v>414</v>
      </c>
      <c r="D132" s="126" t="s">
        <v>201</v>
      </c>
      <c r="E132" s="251" t="s">
        <v>323</v>
      </c>
      <c r="F132" s="251" t="s">
        <v>329</v>
      </c>
      <c r="G132" s="241"/>
      <c r="H132" s="241"/>
      <c r="I132" s="241"/>
    </row>
    <row r="133" spans="2:9" x14ac:dyDescent="0.25">
      <c r="B133" s="115"/>
      <c r="C133" s="115"/>
      <c r="D133" s="115"/>
      <c r="E133" s="267" t="s">
        <v>324</v>
      </c>
      <c r="F133" s="266" t="s">
        <v>330</v>
      </c>
      <c r="G133" s="115"/>
      <c r="H133" s="115"/>
      <c r="I133" s="115"/>
    </row>
    <row r="134" spans="2:9" x14ac:dyDescent="0.25">
      <c r="B134" s="115"/>
      <c r="C134" s="115"/>
      <c r="D134" s="115"/>
      <c r="E134" s="266" t="s">
        <v>324</v>
      </c>
      <c r="F134" s="266" t="s">
        <v>331</v>
      </c>
      <c r="G134" s="115"/>
      <c r="H134" s="115"/>
      <c r="I134" s="115"/>
    </row>
    <row r="135" spans="2:9" s="89" customFormat="1" x14ac:dyDescent="0.25">
      <c r="B135" s="115"/>
      <c r="C135" s="115"/>
      <c r="D135" s="115"/>
      <c r="E135" s="266"/>
      <c r="F135" s="266"/>
      <c r="G135" s="115"/>
      <c r="H135" s="115"/>
      <c r="I135" s="115"/>
    </row>
    <row r="136" spans="2:9" x14ac:dyDescent="0.25">
      <c r="B136" s="115" t="s">
        <v>332</v>
      </c>
      <c r="C136" s="115"/>
      <c r="D136" s="115"/>
      <c r="E136" s="266" t="s">
        <v>606</v>
      </c>
      <c r="F136" s="266" t="s">
        <v>334</v>
      </c>
      <c r="G136" s="115"/>
      <c r="H136" s="115"/>
      <c r="I136" s="115"/>
    </row>
  </sheetData>
  <protectedRanges>
    <protectedRange sqref="B12:B25 B33:B46 B54:B67 B75:B88" name="Range3_7"/>
    <protectedRange sqref="B26:B29 B47:B50 B68:B71 B89:B92" name="Range3_8"/>
  </protectedRanges>
  <mergeCells count="45">
    <mergeCell ref="A7:A8"/>
    <mergeCell ref="C99:D99"/>
    <mergeCell ref="E99:F99"/>
    <mergeCell ref="B7:B8"/>
    <mergeCell ref="Q7:Q8"/>
    <mergeCell ref="L7:N7"/>
    <mergeCell ref="C7:E7"/>
    <mergeCell ref="B94:I94"/>
    <mergeCell ref="C95:D95"/>
    <mergeCell ref="E95:F95"/>
    <mergeCell ref="H95:I95"/>
    <mergeCell ref="C96:I96"/>
    <mergeCell ref="H97:I97"/>
    <mergeCell ref="H99:I99"/>
    <mergeCell ref="C97:D97"/>
    <mergeCell ref="E97:F97"/>
    <mergeCell ref="C103:D103"/>
    <mergeCell ref="E103:F103"/>
    <mergeCell ref="H103:I103"/>
    <mergeCell ref="C104:D104"/>
    <mergeCell ref="E104:F104"/>
    <mergeCell ref="H104:I104"/>
    <mergeCell ref="C108:I108"/>
    <mergeCell ref="C117:I117"/>
    <mergeCell ref="C105:D105"/>
    <mergeCell ref="C106:D106"/>
    <mergeCell ref="C107:D107"/>
    <mergeCell ref="E105:F105"/>
    <mergeCell ref="H105:I105"/>
    <mergeCell ref="E106:F106"/>
    <mergeCell ref="H106:I106"/>
    <mergeCell ref="E107:F107"/>
    <mergeCell ref="H107:I107"/>
    <mergeCell ref="C98:D98"/>
    <mergeCell ref="E98:F98"/>
    <mergeCell ref="H98:I98"/>
    <mergeCell ref="C102:D102"/>
    <mergeCell ref="E102:F102"/>
    <mergeCell ref="H102:I102"/>
    <mergeCell ref="C100:D100"/>
    <mergeCell ref="E100:F100"/>
    <mergeCell ref="H100:I100"/>
    <mergeCell ref="C101:D101"/>
    <mergeCell ref="E101:F101"/>
    <mergeCell ref="H101:I10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76"/>
  <sheetViews>
    <sheetView topLeftCell="A7" workbookViewId="0">
      <selection activeCell="R43" sqref="R43"/>
    </sheetView>
  </sheetViews>
  <sheetFormatPr defaultColWidth="8.85546875" defaultRowHeight="15" x14ac:dyDescent="0.25"/>
  <cols>
    <col min="1" max="1" width="4" style="63" customWidth="1"/>
    <col min="2" max="2" width="36.28515625" style="63" customWidth="1"/>
    <col min="3" max="3" width="12.28515625" style="63" customWidth="1"/>
    <col min="4" max="4" width="22.7109375" style="63" customWidth="1"/>
    <col min="5" max="5" width="12.140625" style="63" customWidth="1"/>
    <col min="6" max="6" width="23.7109375" style="63" customWidth="1"/>
    <col min="7" max="7" width="21.85546875" style="89" customWidth="1"/>
    <col min="8" max="8" width="13" style="63" customWidth="1"/>
    <col min="9" max="9" width="22.28515625" style="63" customWidth="1"/>
    <col min="10" max="16384" width="8.85546875" style="63"/>
  </cols>
  <sheetData>
    <row r="2" spans="1:17" x14ac:dyDescent="0.25">
      <c r="B2" s="83" t="s">
        <v>308</v>
      </c>
    </row>
    <row r="3" spans="1:17" x14ac:dyDescent="0.25">
      <c r="B3" s="78" t="s">
        <v>309</v>
      </c>
    </row>
    <row r="5" spans="1:17" ht="15.75" x14ac:dyDescent="0.25">
      <c r="A5" s="77" t="s">
        <v>66</v>
      </c>
    </row>
    <row r="7" spans="1:17" ht="165.75" x14ac:dyDescent="0.25">
      <c r="A7" s="376" t="s">
        <v>1</v>
      </c>
      <c r="B7" s="376" t="s">
        <v>2</v>
      </c>
      <c r="C7" s="376" t="s">
        <v>67</v>
      </c>
      <c r="D7" s="376"/>
      <c r="E7" s="376"/>
      <c r="F7" s="80" t="s">
        <v>4</v>
      </c>
      <c r="G7" s="274" t="s">
        <v>716</v>
      </c>
      <c r="H7" s="80" t="s">
        <v>5</v>
      </c>
      <c r="I7" s="80" t="s">
        <v>28</v>
      </c>
      <c r="J7" s="80" t="s">
        <v>7</v>
      </c>
      <c r="K7" s="80" t="s">
        <v>68</v>
      </c>
      <c r="L7" s="396" t="s">
        <v>69</v>
      </c>
      <c r="M7" s="396"/>
      <c r="N7" s="396"/>
      <c r="O7" s="80" t="s">
        <v>70</v>
      </c>
      <c r="P7" s="84" t="s">
        <v>8</v>
      </c>
      <c r="Q7" s="375" t="s">
        <v>13</v>
      </c>
    </row>
    <row r="8" spans="1:17" ht="76.5" x14ac:dyDescent="0.25">
      <c r="A8" s="376"/>
      <c r="B8" s="376"/>
      <c r="C8" s="80" t="s">
        <v>14</v>
      </c>
      <c r="D8" s="80" t="s">
        <v>15</v>
      </c>
      <c r="E8" s="80" t="s">
        <v>16</v>
      </c>
      <c r="F8" s="80" t="s">
        <v>17</v>
      </c>
      <c r="G8" s="207" t="s">
        <v>21</v>
      </c>
      <c r="H8" s="80" t="s">
        <v>16</v>
      </c>
      <c r="I8" s="80" t="s">
        <v>18</v>
      </c>
      <c r="J8" s="80" t="s">
        <v>19</v>
      </c>
      <c r="K8" s="80" t="s">
        <v>21</v>
      </c>
      <c r="L8" s="80" t="s">
        <v>71</v>
      </c>
      <c r="M8" s="81" t="s">
        <v>15</v>
      </c>
      <c r="N8" s="81" t="s">
        <v>16</v>
      </c>
      <c r="O8" s="81" t="s">
        <v>22</v>
      </c>
      <c r="P8" s="80" t="s">
        <v>86</v>
      </c>
      <c r="Q8" s="375"/>
    </row>
    <row r="9" spans="1:17" x14ac:dyDescent="0.25">
      <c r="A9" s="79"/>
      <c r="B9" s="79"/>
      <c r="C9" s="79"/>
      <c r="D9" s="79"/>
      <c r="E9" s="79"/>
      <c r="F9" s="79"/>
      <c r="G9" s="103"/>
      <c r="H9" s="79"/>
      <c r="I9" s="79"/>
      <c r="J9" s="79"/>
      <c r="K9" s="79"/>
      <c r="L9" s="79"/>
      <c r="M9" s="82"/>
      <c r="N9" s="82"/>
      <c r="O9" s="82"/>
      <c r="P9" s="79"/>
      <c r="Q9" s="40"/>
    </row>
    <row r="10" spans="1:17" s="85" customFormat="1" ht="12.75" x14ac:dyDescent="0.2">
      <c r="A10" s="57" t="s">
        <v>118</v>
      </c>
    </row>
    <row r="11" spans="1:17" s="85" customFormat="1" ht="12.75" x14ac:dyDescent="0.2">
      <c r="A11" s="304">
        <v>1</v>
      </c>
      <c r="B11" s="304" t="s">
        <v>85</v>
      </c>
      <c r="C11" s="297">
        <v>4.29</v>
      </c>
      <c r="D11" s="297">
        <v>100</v>
      </c>
      <c r="E11" s="297">
        <v>10</v>
      </c>
      <c r="F11" s="301">
        <v>8</v>
      </c>
      <c r="G11" s="300">
        <v>89.8</v>
      </c>
      <c r="H11" s="297">
        <v>9</v>
      </c>
      <c r="I11" s="301">
        <v>118</v>
      </c>
      <c r="J11" s="297">
        <v>209</v>
      </c>
      <c r="K11" s="300">
        <v>47.9</v>
      </c>
      <c r="L11" s="299">
        <f>(((C11*92)/100)*K11)/100</f>
        <v>1.8905171999999999</v>
      </c>
      <c r="M11" s="297">
        <v>100</v>
      </c>
      <c r="N11" s="297">
        <v>5</v>
      </c>
      <c r="O11" s="300">
        <v>4.1860465116279073</v>
      </c>
      <c r="P11" s="300">
        <v>69.400000000000006</v>
      </c>
      <c r="Q11" s="301">
        <f>(E11+F11+N11)</f>
        <v>23</v>
      </c>
    </row>
    <row r="12" spans="1:17" s="85" customFormat="1" ht="12.75" x14ac:dyDescent="0.2">
      <c r="A12" s="58">
        <v>2</v>
      </c>
      <c r="B12" s="58" t="s">
        <v>310</v>
      </c>
      <c r="C12" s="43">
        <v>5.38</v>
      </c>
      <c r="D12" s="44">
        <f>(C12*100)/C$11</f>
        <v>125.4079254079254</v>
      </c>
      <c r="E12" s="43">
        <v>14</v>
      </c>
      <c r="F12" s="43">
        <v>9</v>
      </c>
      <c r="G12" s="47">
        <v>93.4</v>
      </c>
      <c r="H12" s="43">
        <v>9</v>
      </c>
      <c r="I12" s="43">
        <v>144</v>
      </c>
      <c r="J12" s="43">
        <v>208</v>
      </c>
      <c r="K12" s="47">
        <v>48.7</v>
      </c>
      <c r="L12" s="49">
        <f>(((C12*92)/100)*K12)/100</f>
        <v>2.4104552000000004</v>
      </c>
      <c r="M12" s="44">
        <f>(L12*100)/L$11</f>
        <v>127.50242103060478</v>
      </c>
      <c r="N12" s="43">
        <v>8</v>
      </c>
      <c r="O12" s="231">
        <v>4.4800000000000004</v>
      </c>
      <c r="P12" s="47">
        <v>69.2</v>
      </c>
      <c r="Q12" s="50">
        <f>(E12+F12+N12)</f>
        <v>31</v>
      </c>
    </row>
    <row r="13" spans="1:17" s="85" customFormat="1" ht="12.75" x14ac:dyDescent="0.2">
      <c r="A13" s="58">
        <v>3</v>
      </c>
      <c r="B13" s="58" t="s">
        <v>73</v>
      </c>
      <c r="C13" s="208">
        <v>5.42</v>
      </c>
      <c r="D13" s="44">
        <f>(C13*100)/C$11</f>
        <v>126.34032634032634</v>
      </c>
      <c r="E13" s="208">
        <v>16</v>
      </c>
      <c r="F13" s="208">
        <v>8</v>
      </c>
      <c r="G13" s="47">
        <v>86.4</v>
      </c>
      <c r="H13" s="208">
        <v>9</v>
      </c>
      <c r="I13" s="208">
        <v>131</v>
      </c>
      <c r="J13" s="208">
        <v>206</v>
      </c>
      <c r="K13" s="47">
        <v>49.6</v>
      </c>
      <c r="L13" s="49">
        <f>(((C13*92)/100)*K13)/100</f>
        <v>2.4732544000000001</v>
      </c>
      <c r="M13" s="44">
        <f>(L13*100)/L$11</f>
        <v>130.82422101211247</v>
      </c>
      <c r="N13" s="208">
        <v>8</v>
      </c>
      <c r="O13" s="231">
        <v>4.5569620253164551</v>
      </c>
      <c r="P13" s="47">
        <v>69.099999999999994</v>
      </c>
      <c r="Q13" s="50">
        <f>(E13+F13+N13)</f>
        <v>32</v>
      </c>
    </row>
    <row r="14" spans="1:17" s="85" customFormat="1" ht="12.75" x14ac:dyDescent="0.2">
      <c r="A14" s="58">
        <v>4</v>
      </c>
      <c r="B14" s="58" t="s">
        <v>311</v>
      </c>
      <c r="C14" s="43">
        <v>5.03</v>
      </c>
      <c r="D14" s="44">
        <f>(C14*100)/C$11</f>
        <v>117.24941724941725</v>
      </c>
      <c r="E14" s="43">
        <v>14</v>
      </c>
      <c r="F14" s="43">
        <v>9</v>
      </c>
      <c r="G14" s="47">
        <v>93.2</v>
      </c>
      <c r="H14" s="43">
        <v>9</v>
      </c>
      <c r="I14" s="43">
        <v>139</v>
      </c>
      <c r="J14" s="43">
        <v>210</v>
      </c>
      <c r="K14" s="47">
        <v>48.5</v>
      </c>
      <c r="L14" s="49">
        <f>(((C14*92)/100)*K14)/100</f>
        <v>2.244386</v>
      </c>
      <c r="M14" s="44">
        <f>(L14*100)/L$11</f>
        <v>118.71809470974399</v>
      </c>
      <c r="N14" s="43">
        <v>8</v>
      </c>
      <c r="O14" s="231">
        <v>4.8395061728395063</v>
      </c>
      <c r="P14" s="47">
        <v>69.400000000000006</v>
      </c>
      <c r="Q14" s="50">
        <f>(E14+F14+N14)</f>
        <v>31</v>
      </c>
    </row>
    <row r="15" spans="1:17" s="85" customFormat="1" ht="12.75" x14ac:dyDescent="0.2"/>
    <row r="16" spans="1:17" s="85" customFormat="1" ht="12.75" x14ac:dyDescent="0.2">
      <c r="A16" s="113" t="s">
        <v>707</v>
      </c>
    </row>
    <row r="17" spans="1:17" s="85" customFormat="1" ht="12.75" x14ac:dyDescent="0.2">
      <c r="A17" s="304">
        <v>1</v>
      </c>
      <c r="B17" s="304" t="s">
        <v>85</v>
      </c>
      <c r="C17" s="297">
        <v>6.15</v>
      </c>
      <c r="D17" s="297">
        <v>100</v>
      </c>
      <c r="E17" s="297">
        <v>10</v>
      </c>
      <c r="F17" s="301">
        <v>9</v>
      </c>
      <c r="G17" s="300">
        <v>94.51</v>
      </c>
      <c r="H17" s="297">
        <v>9</v>
      </c>
      <c r="I17" s="301">
        <v>141</v>
      </c>
      <c r="J17" s="297">
        <v>218</v>
      </c>
      <c r="K17" s="300">
        <v>49.7</v>
      </c>
      <c r="L17" s="299">
        <f>(((C17*92)/100)*K17)/100</f>
        <v>2.8120260000000004</v>
      </c>
      <c r="M17" s="297">
        <v>100</v>
      </c>
      <c r="N17" s="297">
        <v>5</v>
      </c>
      <c r="O17" s="300">
        <v>5.2</v>
      </c>
      <c r="P17" s="300">
        <v>69.2</v>
      </c>
      <c r="Q17" s="301">
        <f>(E17+F17+N17)</f>
        <v>24</v>
      </c>
    </row>
    <row r="18" spans="1:17" s="85" customFormat="1" ht="12.75" x14ac:dyDescent="0.2">
      <c r="A18" s="58">
        <v>2</v>
      </c>
      <c r="B18" s="58" t="s">
        <v>310</v>
      </c>
      <c r="C18" s="43">
        <v>7.16</v>
      </c>
      <c r="D18" s="44">
        <f>(C18*100)/C$17</f>
        <v>116.42276422764228</v>
      </c>
      <c r="E18" s="43">
        <v>14</v>
      </c>
      <c r="F18" s="43">
        <v>9</v>
      </c>
      <c r="G18" s="47">
        <v>93.3</v>
      </c>
      <c r="H18" s="43">
        <v>9</v>
      </c>
      <c r="I18" s="43">
        <v>157</v>
      </c>
      <c r="J18" s="43">
        <v>214</v>
      </c>
      <c r="K18" s="47">
        <v>49.9</v>
      </c>
      <c r="L18" s="49">
        <f>(((C18*92)/100)*K18)/100</f>
        <v>3.2870127999999998</v>
      </c>
      <c r="M18" s="44">
        <f>(L18*100)/L$17</f>
        <v>116.89126629696879</v>
      </c>
      <c r="N18" s="43">
        <v>7</v>
      </c>
      <c r="O18" s="47">
        <v>4.3</v>
      </c>
      <c r="P18" s="47">
        <v>69.400000000000006</v>
      </c>
      <c r="Q18" s="50">
        <f>(E18+F18+N18)</f>
        <v>30</v>
      </c>
    </row>
    <row r="19" spans="1:17" s="85" customFormat="1" ht="12.75" x14ac:dyDescent="0.2">
      <c r="A19" s="58">
        <v>3</v>
      </c>
      <c r="B19" s="58" t="s">
        <v>73</v>
      </c>
      <c r="C19" s="208">
        <v>6.47</v>
      </c>
      <c r="D19" s="44">
        <f>(C19*100)/C$17</f>
        <v>105.20325203252033</v>
      </c>
      <c r="E19" s="208">
        <v>10</v>
      </c>
      <c r="F19" s="208">
        <v>9</v>
      </c>
      <c r="G19" s="47">
        <v>98.25</v>
      </c>
      <c r="H19" s="208">
        <v>8</v>
      </c>
      <c r="I19" s="208">
        <v>140</v>
      </c>
      <c r="J19" s="208">
        <v>214</v>
      </c>
      <c r="K19" s="47">
        <v>48.2</v>
      </c>
      <c r="L19" s="49">
        <f>(((C19*92)/100)*K19)/100</f>
        <v>2.8690568000000001</v>
      </c>
      <c r="M19" s="44">
        <f>(L19*100)/L$17</f>
        <v>102.0281035808346</v>
      </c>
      <c r="N19" s="208">
        <v>5</v>
      </c>
      <c r="O19" s="47">
        <v>4.5</v>
      </c>
      <c r="P19" s="47">
        <v>70</v>
      </c>
      <c r="Q19" s="50">
        <f>(E19+F19+N19)</f>
        <v>24</v>
      </c>
    </row>
    <row r="20" spans="1:17" s="85" customFormat="1" ht="12.75" x14ac:dyDescent="0.2">
      <c r="A20" s="58">
        <v>4</v>
      </c>
      <c r="B20" s="58" t="s">
        <v>311</v>
      </c>
      <c r="C20" s="43">
        <v>6.64</v>
      </c>
      <c r="D20" s="44">
        <f>(C20*100)/C$17</f>
        <v>107.96747967479673</v>
      </c>
      <c r="E20" s="43">
        <v>12</v>
      </c>
      <c r="F20" s="43">
        <v>9</v>
      </c>
      <c r="G20" s="47">
        <v>96.13</v>
      </c>
      <c r="H20" s="43">
        <v>9</v>
      </c>
      <c r="I20" s="43">
        <v>150</v>
      </c>
      <c r="J20" s="43">
        <v>221</v>
      </c>
      <c r="K20" s="47">
        <v>49.5</v>
      </c>
      <c r="L20" s="49">
        <f>(((C20*92)/100)*K20)/100</f>
        <v>3.0238559999999994</v>
      </c>
      <c r="M20" s="44">
        <f>(L20*100)/L$17</f>
        <v>107.53300289542128</v>
      </c>
      <c r="N20" s="43">
        <v>6</v>
      </c>
      <c r="O20" s="47">
        <v>5.0999999999999996</v>
      </c>
      <c r="P20" s="47">
        <v>69.3</v>
      </c>
      <c r="Q20" s="50">
        <f>(E20+F20+N20)</f>
        <v>27</v>
      </c>
    </row>
    <row r="21" spans="1:17" s="85" customFormat="1" ht="12.75" x14ac:dyDescent="0.2"/>
    <row r="22" spans="1:17" s="85" customFormat="1" ht="12.75" x14ac:dyDescent="0.2">
      <c r="A22" s="113" t="s">
        <v>708</v>
      </c>
    </row>
    <row r="23" spans="1:17" s="85" customFormat="1" ht="12.75" x14ac:dyDescent="0.2">
      <c r="A23" s="304">
        <v>1</v>
      </c>
      <c r="B23" s="304" t="s">
        <v>85</v>
      </c>
      <c r="C23" s="299">
        <v>4.09</v>
      </c>
      <c r="D23" s="297">
        <v>100</v>
      </c>
      <c r="E23" s="297">
        <v>10</v>
      </c>
      <c r="F23" s="301">
        <v>9</v>
      </c>
      <c r="G23" s="300">
        <v>92.1</v>
      </c>
      <c r="H23" s="297">
        <v>9</v>
      </c>
      <c r="I23" s="301">
        <v>145</v>
      </c>
      <c r="J23" s="314">
        <v>221</v>
      </c>
      <c r="K23" s="300">
        <v>48.2</v>
      </c>
      <c r="L23" s="299">
        <f>(((C23*92)/100)*K23)/100</f>
        <v>1.8136696000000001</v>
      </c>
      <c r="M23" s="297">
        <v>100</v>
      </c>
      <c r="N23" s="297">
        <v>5</v>
      </c>
      <c r="O23" s="300">
        <v>3.9</v>
      </c>
      <c r="P23" s="300">
        <v>69</v>
      </c>
      <c r="Q23" s="301">
        <f>(E23+F23+N23)</f>
        <v>24</v>
      </c>
    </row>
    <row r="24" spans="1:17" s="85" customFormat="1" ht="12.75" x14ac:dyDescent="0.2">
      <c r="A24" s="58">
        <v>2</v>
      </c>
      <c r="B24" s="58" t="s">
        <v>310</v>
      </c>
      <c r="C24" s="46">
        <v>4.28</v>
      </c>
      <c r="D24" s="44">
        <f>(C24*100)/C$23</f>
        <v>104.64547677261614</v>
      </c>
      <c r="E24" s="43">
        <v>10</v>
      </c>
      <c r="F24" s="43">
        <v>8</v>
      </c>
      <c r="G24" s="208">
        <v>83.6</v>
      </c>
      <c r="H24" s="43">
        <v>9</v>
      </c>
      <c r="I24" s="43">
        <v>165</v>
      </c>
      <c r="J24" s="218">
        <v>221</v>
      </c>
      <c r="K24" s="47">
        <v>49.2</v>
      </c>
      <c r="L24" s="49">
        <f>(((C24*92)/100)*K24)/100</f>
        <v>1.9372992000000004</v>
      </c>
      <c r="M24" s="44">
        <f>(L24*100)/L$23</f>
        <v>106.81654475545052</v>
      </c>
      <c r="N24" s="43">
        <v>6</v>
      </c>
      <c r="O24" s="47">
        <v>4.0999999999999996</v>
      </c>
      <c r="P24" s="47">
        <v>68.8</v>
      </c>
      <c r="Q24" s="50">
        <f>(E24+F24+N24)</f>
        <v>24</v>
      </c>
    </row>
    <row r="25" spans="1:17" s="85" customFormat="1" ht="12.75" x14ac:dyDescent="0.2">
      <c r="A25" s="58">
        <v>3</v>
      </c>
      <c r="B25" s="58" t="s">
        <v>73</v>
      </c>
      <c r="C25" s="46">
        <v>3.93</v>
      </c>
      <c r="D25" s="226">
        <f>(C25*100)/C$23</f>
        <v>96.088019559902207</v>
      </c>
      <c r="E25" s="208">
        <v>10</v>
      </c>
      <c r="F25" s="208">
        <v>8</v>
      </c>
      <c r="G25" s="208">
        <v>83.8</v>
      </c>
      <c r="H25" s="208">
        <v>9</v>
      </c>
      <c r="I25" s="208">
        <v>151</v>
      </c>
      <c r="J25" s="218">
        <v>219</v>
      </c>
      <c r="K25" s="47">
        <v>49.5</v>
      </c>
      <c r="L25" s="228">
        <f>(((C25*92)/100)*K25)/100</f>
        <v>1.7897220000000003</v>
      </c>
      <c r="M25" s="226">
        <f>(L25*100)/L$23</f>
        <v>98.679605149692094</v>
      </c>
      <c r="N25" s="208">
        <v>5</v>
      </c>
      <c r="O25" s="47">
        <v>4.8</v>
      </c>
      <c r="P25" s="47">
        <v>68.5</v>
      </c>
      <c r="Q25" s="229">
        <f>(E25+F25+N25)</f>
        <v>23</v>
      </c>
    </row>
    <row r="26" spans="1:17" s="85" customFormat="1" ht="12.75" x14ac:dyDescent="0.2">
      <c r="A26" s="58">
        <v>4</v>
      </c>
      <c r="B26" s="58" t="s">
        <v>311</v>
      </c>
      <c r="C26" s="46">
        <v>3.05</v>
      </c>
      <c r="D26" s="226">
        <f>(C26*100)/C$23</f>
        <v>74.572127139364312</v>
      </c>
      <c r="E26" s="43">
        <v>4</v>
      </c>
      <c r="F26" s="43">
        <v>4</v>
      </c>
      <c r="G26" s="208">
        <v>45.5</v>
      </c>
      <c r="H26" s="43">
        <v>9</v>
      </c>
      <c r="I26" s="43">
        <v>169</v>
      </c>
      <c r="J26" s="218">
        <v>223</v>
      </c>
      <c r="K26" s="47">
        <v>47.3</v>
      </c>
      <c r="L26" s="49">
        <f>(((C26*92)/100)*K26)/100</f>
        <v>1.3272379999999999</v>
      </c>
      <c r="M26" s="226">
        <f>(L26*100)/L$23</f>
        <v>73.17970152887824</v>
      </c>
      <c r="N26" s="43">
        <v>2</v>
      </c>
      <c r="O26" s="47">
        <v>4.8</v>
      </c>
      <c r="P26" s="47">
        <v>68.5</v>
      </c>
      <c r="Q26" s="229">
        <f>(E26+F26+N26)</f>
        <v>10</v>
      </c>
    </row>
    <row r="27" spans="1:17" s="85" customFormat="1" ht="12.75" x14ac:dyDescent="0.2"/>
    <row r="28" spans="1:17" s="85" customFormat="1" ht="12.75" x14ac:dyDescent="0.2">
      <c r="A28" s="113" t="s">
        <v>706</v>
      </c>
    </row>
    <row r="29" spans="1:17" s="85" customFormat="1" ht="12.75" x14ac:dyDescent="0.2">
      <c r="A29" s="304">
        <v>1</v>
      </c>
      <c r="B29" s="304" t="s">
        <v>85</v>
      </c>
      <c r="C29" s="299">
        <f>SUM(C11+C17+C23)/3</f>
        <v>4.8433333333333337</v>
      </c>
      <c r="D29" s="297">
        <v>100</v>
      </c>
      <c r="E29" s="297">
        <v>10</v>
      </c>
      <c r="F29" s="301">
        <f>SUM(F11+F17+F23)/3</f>
        <v>8.6666666666666661</v>
      </c>
      <c r="G29" s="301">
        <f>(G11+G17+G23)/3</f>
        <v>92.136666666666656</v>
      </c>
      <c r="H29" s="301">
        <f t="shared" ref="H29:K30" si="0">SUM(H11+H17+H23)/3</f>
        <v>9</v>
      </c>
      <c r="I29" s="301">
        <f t="shared" si="0"/>
        <v>134.66666666666666</v>
      </c>
      <c r="J29" s="301">
        <f t="shared" si="0"/>
        <v>216</v>
      </c>
      <c r="K29" s="300">
        <f t="shared" si="0"/>
        <v>48.6</v>
      </c>
      <c r="L29" s="299">
        <f>(((C29*92)/100)*K29)/100</f>
        <v>2.1655512000000003</v>
      </c>
      <c r="M29" s="297">
        <v>100</v>
      </c>
      <c r="N29" s="297">
        <v>5</v>
      </c>
      <c r="O29" s="300">
        <f t="shared" ref="O29:P32" si="1">SUM(O11+O17+O23)/3</f>
        <v>4.4286821705426354</v>
      </c>
      <c r="P29" s="300">
        <f t="shared" si="1"/>
        <v>69.2</v>
      </c>
      <c r="Q29" s="301">
        <f>(E29+F29+N29)</f>
        <v>23.666666666666664</v>
      </c>
    </row>
    <row r="30" spans="1:17" s="85" customFormat="1" ht="12.75" x14ac:dyDescent="0.2">
      <c r="A30" s="58">
        <v>2</v>
      </c>
      <c r="B30" s="58" t="s">
        <v>310</v>
      </c>
      <c r="C30" s="49">
        <f>SUM(C12+C18+C24)/3</f>
        <v>5.6066666666666665</v>
      </c>
      <c r="D30" s="44">
        <f>(C30*100)/C$29</f>
        <v>115.76049552649688</v>
      </c>
      <c r="E30" s="43">
        <v>14</v>
      </c>
      <c r="F30" s="50">
        <f>SUM(F12+F18+F24)/3</f>
        <v>8.6666666666666661</v>
      </c>
      <c r="G30" s="229">
        <f>(G12+G18+G24)/3</f>
        <v>90.09999999999998</v>
      </c>
      <c r="H30" s="50">
        <f t="shared" si="0"/>
        <v>9</v>
      </c>
      <c r="I30" s="50">
        <f t="shared" si="0"/>
        <v>155.33333333333334</v>
      </c>
      <c r="J30" s="50">
        <f t="shared" si="0"/>
        <v>214.33333333333334</v>
      </c>
      <c r="K30" s="52">
        <f t="shared" si="0"/>
        <v>49.266666666666673</v>
      </c>
      <c r="L30" s="49">
        <f>(((C30*92)/100)*K30)/100</f>
        <v>2.5412403555555558</v>
      </c>
      <c r="M30" s="44">
        <f>(L30*100)/L$29</f>
        <v>117.34843099325269</v>
      </c>
      <c r="N30" s="43">
        <v>7</v>
      </c>
      <c r="O30" s="52">
        <f t="shared" si="1"/>
        <v>4.2933333333333339</v>
      </c>
      <c r="P30" s="52">
        <f t="shared" si="1"/>
        <v>69.13333333333334</v>
      </c>
      <c r="Q30" s="50">
        <f>(E30+F30+N30)</f>
        <v>29.666666666666664</v>
      </c>
    </row>
    <row r="31" spans="1:17" s="85" customFormat="1" ht="12.75" x14ac:dyDescent="0.2">
      <c r="A31" s="58">
        <v>3</v>
      </c>
      <c r="B31" s="58" t="s">
        <v>73</v>
      </c>
      <c r="C31" s="228">
        <f>SUM(C13+C19+C25)/3</f>
        <v>5.2733333333333334</v>
      </c>
      <c r="D31" s="226">
        <f>(C31*100)/C$29</f>
        <v>108.87818306951135</v>
      </c>
      <c r="E31" s="208">
        <v>12</v>
      </c>
      <c r="F31" s="229">
        <f>SUM(F13+F19+F25)/3</f>
        <v>8.3333333333333339</v>
      </c>
      <c r="G31" s="229">
        <f>(G13+G19+G25)/3</f>
        <v>89.483333333333334</v>
      </c>
      <c r="H31" s="229">
        <f t="shared" ref="H31:K32" si="2">SUM(H13+H19+H25)/3</f>
        <v>8.6666666666666661</v>
      </c>
      <c r="I31" s="229">
        <f t="shared" si="2"/>
        <v>140.66666666666666</v>
      </c>
      <c r="J31" s="229">
        <f t="shared" si="2"/>
        <v>213</v>
      </c>
      <c r="K31" s="231">
        <f t="shared" si="2"/>
        <v>49.1</v>
      </c>
      <c r="L31" s="228">
        <f>(((C31*92)/100)*K31)/100</f>
        <v>2.3820701333333334</v>
      </c>
      <c r="M31" s="226">
        <f>(L31*100)/L$29</f>
        <v>109.99832898586435</v>
      </c>
      <c r="N31" s="208">
        <v>6</v>
      </c>
      <c r="O31" s="231">
        <f t="shared" si="1"/>
        <v>4.6189873417721516</v>
      </c>
      <c r="P31" s="231">
        <f t="shared" si="1"/>
        <v>69.2</v>
      </c>
      <c r="Q31" s="229">
        <f>(E31+F31+N31)</f>
        <v>26.333333333333336</v>
      </c>
    </row>
    <row r="32" spans="1:17" s="85" customFormat="1" ht="12.75" x14ac:dyDescent="0.2">
      <c r="A32" s="58">
        <v>4</v>
      </c>
      <c r="B32" s="58" t="s">
        <v>311</v>
      </c>
      <c r="C32" s="49">
        <f>SUM(C14+C20+C26)/3</f>
        <v>4.9066666666666663</v>
      </c>
      <c r="D32" s="44">
        <f>(C32*100)/C$29</f>
        <v>101.30763936682723</v>
      </c>
      <c r="E32" s="43">
        <v>10</v>
      </c>
      <c r="F32" s="229">
        <f>SUM(F14+F20+F26)/3</f>
        <v>7.333333333333333</v>
      </c>
      <c r="G32" s="229">
        <f>(G14+G20+G26)/3</f>
        <v>78.276666666666657</v>
      </c>
      <c r="H32" s="229">
        <f t="shared" si="2"/>
        <v>9</v>
      </c>
      <c r="I32" s="229">
        <f t="shared" si="2"/>
        <v>152.66666666666666</v>
      </c>
      <c r="J32" s="229">
        <f t="shared" si="2"/>
        <v>218</v>
      </c>
      <c r="K32" s="231">
        <f t="shared" si="2"/>
        <v>48.433333333333337</v>
      </c>
      <c r="L32" s="228">
        <f>(((C32*92)/100)*K32)/100</f>
        <v>2.1863452444444444</v>
      </c>
      <c r="M32" s="226">
        <f>(L32*100)/L$29</f>
        <v>100.96021947873798</v>
      </c>
      <c r="N32" s="43">
        <v>5</v>
      </c>
      <c r="O32" s="231">
        <f t="shared" si="1"/>
        <v>4.913168724279835</v>
      </c>
      <c r="P32" s="231">
        <f t="shared" si="1"/>
        <v>69.066666666666663</v>
      </c>
      <c r="Q32" s="229">
        <f>(E32+F32+N32)</f>
        <v>22.333333333333332</v>
      </c>
    </row>
    <row r="33" spans="2:9" s="85" customFormat="1" ht="12.75" x14ac:dyDescent="0.2"/>
    <row r="34" spans="2:9" x14ac:dyDescent="0.25">
      <c r="B34" s="371" t="s">
        <v>147</v>
      </c>
      <c r="C34" s="371"/>
      <c r="D34" s="371"/>
      <c r="E34" s="371"/>
      <c r="F34" s="371"/>
      <c r="G34" s="371"/>
      <c r="H34" s="371"/>
      <c r="I34" s="371"/>
    </row>
    <row r="35" spans="2:9" x14ac:dyDescent="0.25">
      <c r="B35" s="125" t="s">
        <v>301</v>
      </c>
      <c r="C35" s="367" t="s">
        <v>184</v>
      </c>
      <c r="D35" s="368"/>
      <c r="E35" s="367" t="s">
        <v>197</v>
      </c>
      <c r="F35" s="368"/>
      <c r="G35" s="206"/>
      <c r="H35" s="361" t="s">
        <v>148</v>
      </c>
      <c r="I35" s="368"/>
    </row>
    <row r="36" spans="2:9" x14ac:dyDescent="0.25">
      <c r="B36" s="126" t="s">
        <v>149</v>
      </c>
      <c r="C36" s="372"/>
      <c r="D36" s="373"/>
      <c r="E36" s="373"/>
      <c r="F36" s="373"/>
      <c r="G36" s="373"/>
      <c r="H36" s="373"/>
      <c r="I36" s="374"/>
    </row>
    <row r="37" spans="2:9" x14ac:dyDescent="0.25">
      <c r="B37" s="126" t="s">
        <v>214</v>
      </c>
      <c r="C37" s="367" t="s">
        <v>312</v>
      </c>
      <c r="D37" s="361"/>
      <c r="E37" s="360" t="s">
        <v>302</v>
      </c>
      <c r="F37" s="360"/>
      <c r="G37" s="243"/>
      <c r="H37" s="360" t="s">
        <v>629</v>
      </c>
      <c r="I37" s="366"/>
    </row>
    <row r="38" spans="2:9" x14ac:dyDescent="0.25">
      <c r="B38" s="126" t="s">
        <v>150</v>
      </c>
      <c r="C38" s="367">
        <v>1.9</v>
      </c>
      <c r="D38" s="368"/>
      <c r="E38" s="365" t="s">
        <v>315</v>
      </c>
      <c r="F38" s="366"/>
      <c r="G38" s="243"/>
      <c r="H38" s="365">
        <v>2</v>
      </c>
      <c r="I38" s="366"/>
    </row>
    <row r="39" spans="2:9" x14ac:dyDescent="0.25">
      <c r="B39" s="126" t="s">
        <v>151</v>
      </c>
      <c r="C39" s="367">
        <v>6.8</v>
      </c>
      <c r="D39" s="368"/>
      <c r="E39" s="365" t="s">
        <v>303</v>
      </c>
      <c r="F39" s="366"/>
      <c r="G39" s="243"/>
      <c r="H39" s="365">
        <v>5.5</v>
      </c>
      <c r="I39" s="366"/>
    </row>
    <row r="40" spans="2:9" x14ac:dyDescent="0.25">
      <c r="B40" s="126" t="s">
        <v>152</v>
      </c>
      <c r="C40" s="367">
        <v>157</v>
      </c>
      <c r="D40" s="368"/>
      <c r="E40" s="365" t="s">
        <v>304</v>
      </c>
      <c r="F40" s="366"/>
      <c r="G40" s="243"/>
      <c r="H40" s="390">
        <v>66</v>
      </c>
      <c r="I40" s="391"/>
    </row>
    <row r="41" spans="2:9" x14ac:dyDescent="0.25">
      <c r="B41" s="126" t="s">
        <v>153</v>
      </c>
      <c r="C41" s="367">
        <v>235</v>
      </c>
      <c r="D41" s="368"/>
      <c r="E41" s="365" t="s">
        <v>305</v>
      </c>
      <c r="F41" s="366"/>
      <c r="G41" s="243"/>
      <c r="H41" s="365">
        <v>111</v>
      </c>
      <c r="I41" s="366"/>
    </row>
    <row r="42" spans="2:9" s="89" customFormat="1" x14ac:dyDescent="0.25">
      <c r="B42" s="126" t="s">
        <v>162</v>
      </c>
      <c r="C42" s="367" t="s">
        <v>240</v>
      </c>
      <c r="D42" s="361"/>
      <c r="E42" s="360" t="s">
        <v>226</v>
      </c>
      <c r="F42" s="366"/>
      <c r="G42" s="243"/>
      <c r="H42" s="365" t="s">
        <v>240</v>
      </c>
      <c r="I42" s="366"/>
    </row>
    <row r="43" spans="2:9" x14ac:dyDescent="0.25">
      <c r="B43" s="126" t="s">
        <v>192</v>
      </c>
      <c r="C43" s="386" t="s">
        <v>313</v>
      </c>
      <c r="D43" s="387"/>
      <c r="E43" s="360" t="s">
        <v>490</v>
      </c>
      <c r="F43" s="366"/>
      <c r="G43" s="243"/>
      <c r="H43" s="360" t="s">
        <v>490</v>
      </c>
      <c r="I43" s="366"/>
    </row>
    <row r="44" spans="2:9" x14ac:dyDescent="0.25">
      <c r="B44" s="126" t="s">
        <v>154</v>
      </c>
      <c r="C44" s="357" t="s">
        <v>440</v>
      </c>
      <c r="D44" s="357"/>
      <c r="E44" s="362" t="s">
        <v>271</v>
      </c>
      <c r="F44" s="362"/>
      <c r="G44" s="216"/>
      <c r="H44" s="362" t="s">
        <v>336</v>
      </c>
      <c r="I44" s="362"/>
    </row>
    <row r="45" spans="2:9" x14ac:dyDescent="0.25">
      <c r="B45" s="125" t="s">
        <v>194</v>
      </c>
      <c r="C45" s="361" t="s">
        <v>337</v>
      </c>
      <c r="D45" s="368"/>
      <c r="E45" s="381" t="s">
        <v>604</v>
      </c>
      <c r="F45" s="362"/>
      <c r="G45" s="216"/>
      <c r="H45" s="362" t="s">
        <v>489</v>
      </c>
      <c r="I45" s="362"/>
    </row>
    <row r="46" spans="2:9" x14ac:dyDescent="0.25">
      <c r="B46" s="125" t="s">
        <v>195</v>
      </c>
      <c r="C46" s="361" t="s">
        <v>338</v>
      </c>
      <c r="D46" s="368"/>
      <c r="E46" s="362" t="s">
        <v>605</v>
      </c>
      <c r="F46" s="362"/>
      <c r="G46" s="216"/>
      <c r="H46" s="362" t="s">
        <v>338</v>
      </c>
      <c r="I46" s="362"/>
    </row>
    <row r="47" spans="2:9" x14ac:dyDescent="0.25">
      <c r="B47" s="125" t="s">
        <v>155</v>
      </c>
      <c r="C47" s="361" t="s">
        <v>339</v>
      </c>
      <c r="D47" s="368"/>
      <c r="E47" s="362" t="s">
        <v>621</v>
      </c>
      <c r="F47" s="362"/>
      <c r="G47" s="216"/>
      <c r="H47" s="362" t="s">
        <v>488</v>
      </c>
      <c r="I47" s="362"/>
    </row>
    <row r="48" spans="2:9" x14ac:dyDescent="0.25">
      <c r="B48" s="126" t="s">
        <v>156</v>
      </c>
      <c r="C48" s="363"/>
      <c r="D48" s="363"/>
      <c r="E48" s="363"/>
      <c r="F48" s="363"/>
      <c r="G48" s="363"/>
      <c r="H48" s="363"/>
      <c r="I48" s="363"/>
    </row>
    <row r="49" spans="2:9" x14ac:dyDescent="0.25">
      <c r="B49" s="126" t="s">
        <v>157</v>
      </c>
      <c r="C49" s="127" t="s">
        <v>336</v>
      </c>
      <c r="D49" s="239" t="s">
        <v>314</v>
      </c>
      <c r="E49" s="251" t="s">
        <v>316</v>
      </c>
      <c r="F49" s="217" t="s">
        <v>622</v>
      </c>
      <c r="G49" s="216"/>
      <c r="H49" s="251" t="s">
        <v>498</v>
      </c>
      <c r="I49" s="217" t="s">
        <v>499</v>
      </c>
    </row>
    <row r="50" spans="2:9" x14ac:dyDescent="0.25">
      <c r="B50" s="126" t="s">
        <v>189</v>
      </c>
      <c r="C50" s="126" t="s">
        <v>427</v>
      </c>
      <c r="D50" s="155" t="s">
        <v>428</v>
      </c>
      <c r="E50" s="251"/>
      <c r="F50" s="260"/>
      <c r="G50" s="216"/>
      <c r="H50" s="251" t="s">
        <v>317</v>
      </c>
      <c r="I50" s="217" t="s">
        <v>500</v>
      </c>
    </row>
    <row r="51" spans="2:9" x14ac:dyDescent="0.25">
      <c r="B51" s="126" t="s">
        <v>189</v>
      </c>
      <c r="C51" s="126" t="s">
        <v>429</v>
      </c>
      <c r="D51" s="239" t="s">
        <v>430</v>
      </c>
      <c r="E51" s="251" t="s">
        <v>317</v>
      </c>
      <c r="F51" s="217" t="s">
        <v>223</v>
      </c>
      <c r="G51" s="216"/>
      <c r="H51" s="251" t="s">
        <v>413</v>
      </c>
      <c r="I51" s="217" t="s">
        <v>504</v>
      </c>
    </row>
    <row r="52" spans="2:9" x14ac:dyDescent="0.25">
      <c r="B52" s="126" t="s">
        <v>189</v>
      </c>
      <c r="C52" s="126" t="s">
        <v>431</v>
      </c>
      <c r="D52" s="239" t="s">
        <v>432</v>
      </c>
      <c r="E52" s="251" t="s">
        <v>318</v>
      </c>
      <c r="F52" s="217" t="s">
        <v>319</v>
      </c>
      <c r="G52" s="216"/>
      <c r="H52" s="251" t="s">
        <v>502</v>
      </c>
      <c r="I52" s="217" t="s">
        <v>503</v>
      </c>
    </row>
    <row r="53" spans="2:9" s="89" customFormat="1" x14ac:dyDescent="0.25">
      <c r="B53" s="126"/>
      <c r="C53" s="126"/>
      <c r="D53" s="247"/>
      <c r="E53" s="251"/>
      <c r="F53" s="217"/>
      <c r="G53" s="250"/>
      <c r="H53" s="251"/>
      <c r="I53" s="217"/>
    </row>
    <row r="54" spans="2:9" s="89" customFormat="1" x14ac:dyDescent="0.25">
      <c r="B54" s="126" t="s">
        <v>491</v>
      </c>
      <c r="C54" s="126"/>
      <c r="D54" s="247"/>
      <c r="E54" s="241"/>
      <c r="F54" s="250"/>
      <c r="G54" s="250"/>
      <c r="H54" s="251" t="s">
        <v>492</v>
      </c>
      <c r="I54" s="251" t="s">
        <v>493</v>
      </c>
    </row>
    <row r="55" spans="2:9" x14ac:dyDescent="0.25">
      <c r="B55" s="126"/>
      <c r="C55" s="126"/>
      <c r="D55" s="216"/>
      <c r="E55" s="241"/>
      <c r="F55" s="216"/>
      <c r="G55" s="216"/>
      <c r="H55" s="241"/>
      <c r="I55" s="241"/>
    </row>
    <row r="56" spans="2:9" x14ac:dyDescent="0.25">
      <c r="B56" s="126" t="s">
        <v>158</v>
      </c>
      <c r="C56" s="357"/>
      <c r="D56" s="357"/>
      <c r="E56" s="357"/>
      <c r="F56" s="357"/>
      <c r="G56" s="357"/>
      <c r="H56" s="357"/>
      <c r="I56" s="357"/>
    </row>
    <row r="57" spans="2:9" x14ac:dyDescent="0.25">
      <c r="B57" s="126" t="s">
        <v>159</v>
      </c>
      <c r="C57" s="126" t="s">
        <v>441</v>
      </c>
      <c r="D57" s="126" t="s">
        <v>230</v>
      </c>
      <c r="E57" s="251" t="s">
        <v>320</v>
      </c>
      <c r="F57" s="251" t="s">
        <v>230</v>
      </c>
      <c r="G57" s="241"/>
      <c r="H57" s="251" t="s">
        <v>630</v>
      </c>
      <c r="I57" s="251" t="s">
        <v>230</v>
      </c>
    </row>
    <row r="58" spans="2:9" x14ac:dyDescent="0.25">
      <c r="B58" s="129"/>
      <c r="C58" s="126"/>
      <c r="D58" s="126" t="s">
        <v>234</v>
      </c>
      <c r="E58" s="251"/>
      <c r="F58" s="251" t="s">
        <v>234</v>
      </c>
      <c r="G58" s="241"/>
      <c r="H58" s="251"/>
      <c r="I58" s="251" t="s">
        <v>224</v>
      </c>
    </row>
    <row r="59" spans="2:9" x14ac:dyDescent="0.25">
      <c r="B59" s="129"/>
      <c r="C59" s="126"/>
      <c r="D59" s="126"/>
      <c r="E59" s="241"/>
      <c r="F59" s="241"/>
      <c r="G59" s="241"/>
      <c r="H59" s="241"/>
      <c r="I59" s="241"/>
    </row>
    <row r="60" spans="2:9" x14ac:dyDescent="0.25">
      <c r="B60" s="126" t="s">
        <v>217</v>
      </c>
      <c r="C60" s="126" t="s">
        <v>435</v>
      </c>
      <c r="D60" s="126" t="s">
        <v>218</v>
      </c>
      <c r="E60" s="251" t="s">
        <v>536</v>
      </c>
      <c r="F60" s="251" t="s">
        <v>321</v>
      </c>
      <c r="G60" s="241"/>
      <c r="H60" s="251" t="s">
        <v>494</v>
      </c>
      <c r="I60" s="251" t="s">
        <v>495</v>
      </c>
    </row>
    <row r="61" spans="2:9" x14ac:dyDescent="0.25">
      <c r="B61" s="126"/>
      <c r="C61" s="126"/>
      <c r="D61" s="126"/>
      <c r="E61" s="251" t="s">
        <v>322</v>
      </c>
      <c r="F61" s="251" t="s">
        <v>218</v>
      </c>
      <c r="G61" s="241"/>
      <c r="H61" s="241"/>
      <c r="I61" s="241"/>
    </row>
    <row r="62" spans="2:9" x14ac:dyDescent="0.25">
      <c r="B62" s="126"/>
      <c r="C62" s="126"/>
      <c r="D62" s="126"/>
      <c r="E62" s="241"/>
      <c r="F62" s="241"/>
      <c r="G62" s="241"/>
      <c r="H62" s="241"/>
      <c r="I62" s="241"/>
    </row>
    <row r="63" spans="2:9" x14ac:dyDescent="0.25">
      <c r="B63" s="126" t="s">
        <v>160</v>
      </c>
      <c r="C63" s="126" t="s">
        <v>435</v>
      </c>
      <c r="D63" s="126" t="s">
        <v>436</v>
      </c>
      <c r="E63" s="251" t="s">
        <v>536</v>
      </c>
      <c r="F63" s="251" t="s">
        <v>219</v>
      </c>
      <c r="G63" s="241"/>
      <c r="H63" s="251" t="s">
        <v>497</v>
      </c>
      <c r="I63" s="251" t="s">
        <v>165</v>
      </c>
    </row>
    <row r="64" spans="2:9" x14ac:dyDescent="0.25">
      <c r="B64" s="126"/>
      <c r="C64" s="126" t="s">
        <v>437</v>
      </c>
      <c r="D64" s="126" t="s">
        <v>229</v>
      </c>
      <c r="E64" s="251" t="s">
        <v>431</v>
      </c>
      <c r="F64" s="251" t="s">
        <v>219</v>
      </c>
      <c r="G64" s="241"/>
      <c r="H64" s="251" t="s">
        <v>466</v>
      </c>
      <c r="I64" s="251" t="s">
        <v>165</v>
      </c>
    </row>
    <row r="65" spans="2:9" x14ac:dyDescent="0.25">
      <c r="C65" s="126"/>
      <c r="D65" s="126"/>
      <c r="E65" s="251" t="s">
        <v>477</v>
      </c>
      <c r="F65" s="251" t="s">
        <v>325</v>
      </c>
      <c r="G65" s="241"/>
      <c r="H65" s="241"/>
      <c r="I65" s="241"/>
    </row>
    <row r="66" spans="2:9" s="89" customFormat="1" x14ac:dyDescent="0.25">
      <c r="C66" s="126"/>
      <c r="D66" s="126"/>
      <c r="E66" s="251"/>
      <c r="F66" s="251"/>
      <c r="G66" s="241"/>
      <c r="H66" s="241"/>
      <c r="I66" s="241"/>
    </row>
    <row r="67" spans="2:9" s="89" customFormat="1" x14ac:dyDescent="0.25">
      <c r="B67" s="126" t="s">
        <v>166</v>
      </c>
      <c r="C67" s="126" t="s">
        <v>414</v>
      </c>
      <c r="D67" s="126" t="s">
        <v>220</v>
      </c>
      <c r="E67" s="251" t="s">
        <v>431</v>
      </c>
      <c r="F67" s="251" t="s">
        <v>623</v>
      </c>
      <c r="G67" s="241"/>
      <c r="H67" s="241"/>
      <c r="I67" s="241"/>
    </row>
    <row r="68" spans="2:9" x14ac:dyDescent="0.25">
      <c r="B68" s="126"/>
      <c r="C68" s="126"/>
      <c r="D68" s="126"/>
      <c r="E68" s="251" t="s">
        <v>625</v>
      </c>
      <c r="F68" s="251" t="s">
        <v>624</v>
      </c>
      <c r="G68" s="241"/>
      <c r="H68" s="241"/>
      <c r="I68" s="241"/>
    </row>
    <row r="69" spans="2:9" s="89" customFormat="1" x14ac:dyDescent="0.25">
      <c r="B69" s="126"/>
      <c r="C69" s="126"/>
      <c r="D69" s="126"/>
      <c r="E69" s="251"/>
      <c r="F69" s="251"/>
      <c r="G69" s="241"/>
      <c r="H69" s="241"/>
      <c r="I69" s="241"/>
    </row>
    <row r="70" spans="2:9" x14ac:dyDescent="0.25">
      <c r="B70" s="126" t="s">
        <v>196</v>
      </c>
      <c r="C70" s="126" t="s">
        <v>435</v>
      </c>
      <c r="D70" s="126" t="s">
        <v>438</v>
      </c>
      <c r="E70" s="251" t="s">
        <v>536</v>
      </c>
      <c r="F70" s="251" t="s">
        <v>326</v>
      </c>
      <c r="G70" s="241"/>
      <c r="H70" s="241"/>
      <c r="I70" s="241"/>
    </row>
    <row r="71" spans="2:9" x14ac:dyDescent="0.25">
      <c r="B71" s="126"/>
      <c r="C71" s="126" t="s">
        <v>437</v>
      </c>
      <c r="D71" s="126" t="s">
        <v>439</v>
      </c>
      <c r="E71" s="251" t="s">
        <v>435</v>
      </c>
      <c r="F71" s="251" t="s">
        <v>328</v>
      </c>
      <c r="G71" s="241"/>
      <c r="H71" s="241"/>
      <c r="I71" s="241"/>
    </row>
    <row r="72" spans="2:9" x14ac:dyDescent="0.25">
      <c r="B72" s="129"/>
      <c r="C72" s="126" t="s">
        <v>414</v>
      </c>
      <c r="D72" s="126" t="s">
        <v>201</v>
      </c>
      <c r="E72" s="251" t="s">
        <v>431</v>
      </c>
      <c r="F72" s="251" t="s">
        <v>329</v>
      </c>
      <c r="G72" s="241"/>
      <c r="H72" s="241"/>
      <c r="I72" s="241"/>
    </row>
    <row r="73" spans="2:9" x14ac:dyDescent="0.25">
      <c r="B73" s="115"/>
      <c r="C73" s="115"/>
      <c r="D73" s="115"/>
      <c r="E73" s="267" t="s">
        <v>477</v>
      </c>
      <c r="F73" s="266" t="s">
        <v>330</v>
      </c>
      <c r="G73" s="252"/>
      <c r="H73" s="252"/>
      <c r="I73" s="252"/>
    </row>
    <row r="74" spans="2:9" x14ac:dyDescent="0.25">
      <c r="B74" s="115"/>
      <c r="C74" s="115"/>
      <c r="D74" s="115"/>
      <c r="E74" s="268" t="s">
        <v>477</v>
      </c>
      <c r="F74" s="266" t="s">
        <v>331</v>
      </c>
      <c r="G74" s="252"/>
      <c r="H74" s="252"/>
      <c r="I74" s="252"/>
    </row>
    <row r="75" spans="2:9" s="89" customFormat="1" x14ac:dyDescent="0.25">
      <c r="B75" s="115"/>
      <c r="C75" s="115"/>
      <c r="D75" s="115"/>
      <c r="E75" s="261"/>
      <c r="F75" s="261"/>
      <c r="G75" s="252"/>
      <c r="H75" s="252"/>
      <c r="I75" s="252"/>
    </row>
    <row r="76" spans="2:9" x14ac:dyDescent="0.25">
      <c r="B76" s="115" t="s">
        <v>332</v>
      </c>
      <c r="C76" s="115"/>
      <c r="D76" s="115"/>
      <c r="E76" s="267" t="s">
        <v>333</v>
      </c>
      <c r="F76" s="267" t="s">
        <v>627</v>
      </c>
      <c r="G76" s="252"/>
      <c r="H76" s="252"/>
      <c r="I76" s="252"/>
    </row>
  </sheetData>
  <mergeCells count="45">
    <mergeCell ref="A7:A8"/>
    <mergeCell ref="B7:B8"/>
    <mergeCell ref="C7:E7"/>
    <mergeCell ref="L7:N7"/>
    <mergeCell ref="Q7:Q8"/>
    <mergeCell ref="B34:I34"/>
    <mergeCell ref="C35:D35"/>
    <mergeCell ref="E35:F35"/>
    <mergeCell ref="H35:I35"/>
    <mergeCell ref="C36:I36"/>
    <mergeCell ref="C37:D37"/>
    <mergeCell ref="E37:F37"/>
    <mergeCell ref="C38:D38"/>
    <mergeCell ref="E38:F38"/>
    <mergeCell ref="H38:I38"/>
    <mergeCell ref="H37:I37"/>
    <mergeCell ref="C39:D39"/>
    <mergeCell ref="E39:F39"/>
    <mergeCell ref="H39:I39"/>
    <mergeCell ref="C40:D40"/>
    <mergeCell ref="E40:F40"/>
    <mergeCell ref="H40:I40"/>
    <mergeCell ref="H45:I45"/>
    <mergeCell ref="C41:D41"/>
    <mergeCell ref="E41:F41"/>
    <mergeCell ref="H41:I41"/>
    <mergeCell ref="C43:D43"/>
    <mergeCell ref="E43:F43"/>
    <mergeCell ref="H43:I43"/>
    <mergeCell ref="C48:I48"/>
    <mergeCell ref="C56:I56"/>
    <mergeCell ref="C42:D42"/>
    <mergeCell ref="E42:F42"/>
    <mergeCell ref="H42:I42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89"/>
  <sheetViews>
    <sheetView workbookViewId="0">
      <selection activeCell="H5" sqref="H4:H5"/>
    </sheetView>
  </sheetViews>
  <sheetFormatPr defaultRowHeight="15" x14ac:dyDescent="0.25"/>
  <cols>
    <col min="1" max="1" width="3.42578125" customWidth="1"/>
    <col min="2" max="2" width="23.7109375" customWidth="1"/>
    <col min="3" max="3" width="12" customWidth="1"/>
    <col min="4" max="4" width="25.7109375" customWidth="1"/>
    <col min="5" max="5" width="12.28515625" customWidth="1"/>
    <col min="6" max="6" width="29" customWidth="1"/>
    <col min="7" max="7" width="11.85546875" customWidth="1"/>
    <col min="8" max="8" width="23.28515625" customWidth="1"/>
    <col min="19" max="20" width="8.85546875" style="89"/>
  </cols>
  <sheetData>
    <row r="2" spans="1:24" x14ac:dyDescent="0.25">
      <c r="B2" s="75" t="s">
        <v>369</v>
      </c>
    </row>
    <row r="3" spans="1:24" x14ac:dyDescent="0.25">
      <c r="B3" s="74" t="s">
        <v>370</v>
      </c>
    </row>
    <row r="4" spans="1:24" s="63" customFormat="1" x14ac:dyDescent="0.25">
      <c r="B4" s="74"/>
      <c r="S4" s="89"/>
      <c r="T4" s="89"/>
    </row>
    <row r="5" spans="1:24" ht="15.75" x14ac:dyDescent="0.25">
      <c r="A5" s="73" t="s">
        <v>83</v>
      </c>
    </row>
    <row r="7" spans="1:24" ht="75.599999999999994" customHeight="1" x14ac:dyDescent="0.25">
      <c r="A7" s="376" t="s">
        <v>1</v>
      </c>
      <c r="B7" s="376" t="s">
        <v>2</v>
      </c>
      <c r="C7" s="376" t="s">
        <v>27</v>
      </c>
      <c r="D7" s="376"/>
      <c r="E7" s="376"/>
      <c r="F7" s="71" t="s">
        <v>5</v>
      </c>
      <c r="G7" s="71" t="s">
        <v>6</v>
      </c>
      <c r="H7" s="71" t="s">
        <v>80</v>
      </c>
      <c r="I7" s="376" t="s">
        <v>8</v>
      </c>
      <c r="J7" s="376"/>
      <c r="K7" s="376" t="s">
        <v>9</v>
      </c>
      <c r="L7" s="376"/>
      <c r="M7" s="376" t="s">
        <v>10</v>
      </c>
      <c r="N7" s="376"/>
      <c r="O7" s="376" t="s">
        <v>59</v>
      </c>
      <c r="P7" s="376"/>
      <c r="Q7" s="80" t="s">
        <v>81</v>
      </c>
      <c r="R7" s="80" t="s">
        <v>11</v>
      </c>
      <c r="S7" s="166" t="s">
        <v>255</v>
      </c>
      <c r="T7" s="166" t="s">
        <v>155</v>
      </c>
      <c r="U7" s="376" t="s">
        <v>12</v>
      </c>
      <c r="V7" s="376"/>
      <c r="W7" s="375" t="s">
        <v>13</v>
      </c>
    </row>
    <row r="8" spans="1:24" ht="25.5" x14ac:dyDescent="0.25">
      <c r="A8" s="376"/>
      <c r="B8" s="376"/>
      <c r="C8" s="71" t="s">
        <v>14</v>
      </c>
      <c r="D8" s="71" t="s">
        <v>15</v>
      </c>
      <c r="E8" s="71" t="s">
        <v>16</v>
      </c>
      <c r="F8" s="71" t="s">
        <v>16</v>
      </c>
      <c r="G8" s="71" t="s">
        <v>18</v>
      </c>
      <c r="H8" s="71" t="s">
        <v>19</v>
      </c>
      <c r="I8" s="71" t="s">
        <v>20</v>
      </c>
      <c r="J8" s="71" t="s">
        <v>16</v>
      </c>
      <c r="K8" s="71" t="s">
        <v>21</v>
      </c>
      <c r="L8" s="72" t="s">
        <v>16</v>
      </c>
      <c r="M8" s="72" t="s">
        <v>22</v>
      </c>
      <c r="N8" s="72" t="s">
        <v>16</v>
      </c>
      <c r="O8" s="71" t="s">
        <v>21</v>
      </c>
      <c r="P8" s="71" t="s">
        <v>16</v>
      </c>
      <c r="Q8" s="71" t="s">
        <v>61</v>
      </c>
      <c r="R8" s="71" t="s">
        <v>82</v>
      </c>
      <c r="S8" s="166" t="s">
        <v>714</v>
      </c>
      <c r="T8" s="166" t="s">
        <v>717</v>
      </c>
      <c r="U8" s="71" t="s">
        <v>21</v>
      </c>
      <c r="V8" s="71" t="s">
        <v>16</v>
      </c>
      <c r="W8" s="375"/>
    </row>
    <row r="10" spans="1:24" s="85" customFormat="1" ht="12.75" x14ac:dyDescent="0.2">
      <c r="A10" s="113" t="s">
        <v>24</v>
      </c>
    </row>
    <row r="11" spans="1:24" s="85" customFormat="1" ht="12.75" x14ac:dyDescent="0.2">
      <c r="A11" s="304">
        <v>1</v>
      </c>
      <c r="B11" s="304" t="s">
        <v>87</v>
      </c>
      <c r="C11" s="299">
        <v>8.41</v>
      </c>
      <c r="D11" s="301">
        <v>100</v>
      </c>
      <c r="E11" s="297">
        <v>10</v>
      </c>
      <c r="F11" s="297">
        <v>9</v>
      </c>
      <c r="G11" s="297">
        <v>72</v>
      </c>
      <c r="H11" s="297">
        <v>105</v>
      </c>
      <c r="I11" s="297">
        <v>790</v>
      </c>
      <c r="J11" s="297">
        <v>8</v>
      </c>
      <c r="K11" s="300">
        <v>12.6</v>
      </c>
      <c r="L11" s="297">
        <v>6</v>
      </c>
      <c r="M11" s="300">
        <v>36.51</v>
      </c>
      <c r="N11" s="297">
        <v>5</v>
      </c>
      <c r="O11" s="300">
        <v>25.2</v>
      </c>
      <c r="P11" s="297">
        <v>8</v>
      </c>
      <c r="Q11" s="300">
        <v>38</v>
      </c>
      <c r="R11" s="297">
        <v>369</v>
      </c>
      <c r="S11" s="297" t="s">
        <v>263</v>
      </c>
      <c r="T11" s="297" t="s">
        <v>373</v>
      </c>
      <c r="U11" s="300">
        <v>66.900000000000006</v>
      </c>
      <c r="V11" s="297">
        <v>4</v>
      </c>
      <c r="W11" s="298">
        <f>SUM(E11+J11+L11+N11+P11+V11)</f>
        <v>41</v>
      </c>
      <c r="X11" s="86">
        <f>SUM(W11:W13)/3</f>
        <v>41</v>
      </c>
    </row>
    <row r="12" spans="1:24" s="85" customFormat="1" ht="12.75" x14ac:dyDescent="0.2">
      <c r="A12" s="304">
        <v>2</v>
      </c>
      <c r="B12" s="304" t="s">
        <v>88</v>
      </c>
      <c r="C12" s="299">
        <v>9.16</v>
      </c>
      <c r="D12" s="301">
        <v>100</v>
      </c>
      <c r="E12" s="297">
        <v>10</v>
      </c>
      <c r="F12" s="297">
        <v>9</v>
      </c>
      <c r="G12" s="297">
        <v>78</v>
      </c>
      <c r="H12" s="297">
        <v>110</v>
      </c>
      <c r="I12" s="297">
        <v>820</v>
      </c>
      <c r="J12" s="297">
        <v>9</v>
      </c>
      <c r="K12" s="300">
        <v>11.8</v>
      </c>
      <c r="L12" s="297">
        <v>5</v>
      </c>
      <c r="M12" s="300">
        <v>53.8</v>
      </c>
      <c r="N12" s="297">
        <v>9</v>
      </c>
      <c r="O12" s="300">
        <v>23.2</v>
      </c>
      <c r="P12" s="297">
        <v>7</v>
      </c>
      <c r="Q12" s="300">
        <v>36.799999999999997</v>
      </c>
      <c r="R12" s="297">
        <v>377</v>
      </c>
      <c r="S12" s="297" t="s">
        <v>372</v>
      </c>
      <c r="T12" s="297" t="s">
        <v>373</v>
      </c>
      <c r="U12" s="300">
        <v>68</v>
      </c>
      <c r="V12" s="297">
        <v>6</v>
      </c>
      <c r="W12" s="298">
        <f t="shared" ref="W12:W19" si="0">SUM(E12+J12+L12+N12+P12+V12)</f>
        <v>46</v>
      </c>
    </row>
    <row r="13" spans="1:24" s="85" customFormat="1" ht="12.75" x14ac:dyDescent="0.2">
      <c r="A13" s="304">
        <v>3</v>
      </c>
      <c r="B13" s="304" t="s">
        <v>89</v>
      </c>
      <c r="C13" s="299">
        <v>8.36</v>
      </c>
      <c r="D13" s="301">
        <v>100</v>
      </c>
      <c r="E13" s="297">
        <v>10</v>
      </c>
      <c r="F13" s="297">
        <v>9</v>
      </c>
      <c r="G13" s="297">
        <v>69</v>
      </c>
      <c r="H13" s="297">
        <v>107</v>
      </c>
      <c r="I13" s="297">
        <v>765</v>
      </c>
      <c r="J13" s="297">
        <v>6</v>
      </c>
      <c r="K13" s="300">
        <v>12.7</v>
      </c>
      <c r="L13" s="297">
        <v>6</v>
      </c>
      <c r="M13" s="300">
        <v>41.49</v>
      </c>
      <c r="N13" s="297">
        <v>6</v>
      </c>
      <c r="O13" s="300">
        <v>24.8</v>
      </c>
      <c r="P13" s="297">
        <v>7</v>
      </c>
      <c r="Q13" s="300">
        <v>36</v>
      </c>
      <c r="R13" s="297">
        <v>394</v>
      </c>
      <c r="S13" s="297" t="s">
        <v>360</v>
      </c>
      <c r="T13" s="297" t="s">
        <v>373</v>
      </c>
      <c r="U13" s="300">
        <v>64.900000000000006</v>
      </c>
      <c r="V13" s="297">
        <v>1</v>
      </c>
      <c r="W13" s="298">
        <f t="shared" si="0"/>
        <v>36</v>
      </c>
      <c r="X13" s="85" t="s">
        <v>95</v>
      </c>
    </row>
    <row r="14" spans="1:24" s="85" customFormat="1" ht="12.75" x14ac:dyDescent="0.2">
      <c r="A14" s="322"/>
      <c r="B14" s="322" t="s">
        <v>719</v>
      </c>
      <c r="C14" s="324">
        <f>SUM(C11:C13)/3</f>
        <v>8.6433333333333326</v>
      </c>
      <c r="D14" s="326">
        <v>100</v>
      </c>
      <c r="E14" s="325">
        <v>10</v>
      </c>
      <c r="F14" s="326">
        <f>SUM(F11:F13)/3</f>
        <v>9</v>
      </c>
      <c r="G14" s="326">
        <f t="shared" ref="G14:I14" si="1">SUM(G11:G13)/3</f>
        <v>73</v>
      </c>
      <c r="H14" s="326">
        <f t="shared" si="1"/>
        <v>107.33333333333333</v>
      </c>
      <c r="I14" s="326">
        <f t="shared" si="1"/>
        <v>791.66666666666663</v>
      </c>
      <c r="J14" s="325">
        <v>8</v>
      </c>
      <c r="K14" s="327">
        <f>SUM(K11:K13)/3</f>
        <v>12.366666666666665</v>
      </c>
      <c r="L14" s="325">
        <v>6</v>
      </c>
      <c r="M14" s="327">
        <f>SUM(M11:M13)/3</f>
        <v>43.933333333333337</v>
      </c>
      <c r="N14" s="325">
        <v>7</v>
      </c>
      <c r="O14" s="327">
        <f>SUM(O11:O13)/3</f>
        <v>24.400000000000002</v>
      </c>
      <c r="P14" s="325">
        <v>7</v>
      </c>
      <c r="Q14" s="327">
        <f t="shared" ref="Q14:R14" si="2">SUM(Q11:Q13)/3</f>
        <v>36.93333333333333</v>
      </c>
      <c r="R14" s="326">
        <f t="shared" si="2"/>
        <v>380</v>
      </c>
      <c r="S14" s="325"/>
      <c r="T14" s="325"/>
      <c r="U14" s="327">
        <f>SUM(U11:U13)/3</f>
        <v>66.600000000000009</v>
      </c>
      <c r="V14" s="325">
        <v>4</v>
      </c>
      <c r="W14" s="332">
        <f t="shared" si="0"/>
        <v>42</v>
      </c>
    </row>
    <row r="15" spans="1:24" s="85" customFormat="1" ht="12.75" x14ac:dyDescent="0.2">
      <c r="A15" s="219">
        <v>4</v>
      </c>
      <c r="B15" s="219" t="s">
        <v>90</v>
      </c>
      <c r="C15" s="228">
        <v>8.4700000000000006</v>
      </c>
      <c r="D15" s="229">
        <f>C15*100/AVERAGE($C$11:$C$13)</f>
        <v>97.994600848438125</v>
      </c>
      <c r="E15" s="43">
        <v>10</v>
      </c>
      <c r="F15" s="43">
        <v>9</v>
      </c>
      <c r="G15" s="43">
        <v>69</v>
      </c>
      <c r="H15" s="43">
        <v>104</v>
      </c>
      <c r="I15" s="43">
        <v>801</v>
      </c>
      <c r="J15" s="43">
        <v>9</v>
      </c>
      <c r="K15" s="47">
        <v>12.8</v>
      </c>
      <c r="L15" s="43">
        <v>6</v>
      </c>
      <c r="M15" s="227">
        <v>44.13</v>
      </c>
      <c r="N15" s="43">
        <v>7</v>
      </c>
      <c r="O15" s="47">
        <v>26.9</v>
      </c>
      <c r="P15" s="43">
        <v>8</v>
      </c>
      <c r="Q15" s="47">
        <v>43.1</v>
      </c>
      <c r="R15" s="230">
        <v>362</v>
      </c>
      <c r="S15" s="167" t="s">
        <v>265</v>
      </c>
      <c r="T15" s="230" t="s">
        <v>373</v>
      </c>
      <c r="U15" s="227">
        <v>67</v>
      </c>
      <c r="V15" s="43">
        <v>4</v>
      </c>
      <c r="W15" s="168">
        <f t="shared" si="0"/>
        <v>44</v>
      </c>
    </row>
    <row r="16" spans="1:24" s="85" customFormat="1" ht="12.75" x14ac:dyDescent="0.2">
      <c r="A16" s="219">
        <v>5</v>
      </c>
      <c r="B16" s="219" t="s">
        <v>91</v>
      </c>
      <c r="C16" s="228">
        <v>8.4</v>
      </c>
      <c r="D16" s="229">
        <f>C16*100/AVERAGE($C$11:$C$13)</f>
        <v>97.184728114153501</v>
      </c>
      <c r="E16" s="43">
        <v>10</v>
      </c>
      <c r="F16" s="43">
        <v>9</v>
      </c>
      <c r="G16" s="43">
        <v>68</v>
      </c>
      <c r="H16" s="43">
        <v>109</v>
      </c>
      <c r="I16" s="43">
        <v>818</v>
      </c>
      <c r="J16" s="43">
        <v>9</v>
      </c>
      <c r="K16" s="47">
        <v>11.9</v>
      </c>
      <c r="L16" s="43">
        <v>5</v>
      </c>
      <c r="M16" s="227">
        <v>49.16</v>
      </c>
      <c r="N16" s="43">
        <v>8</v>
      </c>
      <c r="O16" s="47">
        <v>24.1</v>
      </c>
      <c r="P16" s="43">
        <v>7</v>
      </c>
      <c r="Q16" s="47">
        <v>38.700000000000003</v>
      </c>
      <c r="R16" s="230">
        <v>331</v>
      </c>
      <c r="S16" s="167" t="s">
        <v>359</v>
      </c>
      <c r="T16" s="230" t="s">
        <v>373</v>
      </c>
      <c r="U16" s="227">
        <v>68.2</v>
      </c>
      <c r="V16" s="43">
        <v>6</v>
      </c>
      <c r="W16" s="168">
        <f t="shared" si="0"/>
        <v>45</v>
      </c>
    </row>
    <row r="17" spans="1:24" s="85" customFormat="1" ht="12.75" x14ac:dyDescent="0.2">
      <c r="A17" s="219">
        <v>6</v>
      </c>
      <c r="B17" s="219" t="s">
        <v>92</v>
      </c>
      <c r="C17" s="228">
        <v>8.94</v>
      </c>
      <c r="D17" s="229">
        <f>C17*100/AVERAGE($C$11:$C$13)</f>
        <v>103.4323177786348</v>
      </c>
      <c r="E17" s="43">
        <v>10</v>
      </c>
      <c r="F17" s="43">
        <v>9</v>
      </c>
      <c r="G17" s="43">
        <v>70</v>
      </c>
      <c r="H17" s="43">
        <v>109</v>
      </c>
      <c r="I17" s="43">
        <v>807</v>
      </c>
      <c r="J17" s="43">
        <v>9</v>
      </c>
      <c r="K17" s="47">
        <v>11.9</v>
      </c>
      <c r="L17" s="43">
        <v>5</v>
      </c>
      <c r="M17" s="227">
        <v>40.32</v>
      </c>
      <c r="N17" s="43">
        <v>6</v>
      </c>
      <c r="O17" s="47">
        <v>22.8</v>
      </c>
      <c r="P17" s="43">
        <v>5</v>
      </c>
      <c r="Q17" s="47">
        <v>35</v>
      </c>
      <c r="R17" s="230">
        <v>364</v>
      </c>
      <c r="S17" s="167" t="s">
        <v>359</v>
      </c>
      <c r="T17" s="230" t="s">
        <v>373</v>
      </c>
      <c r="U17" s="227">
        <v>67.8</v>
      </c>
      <c r="V17" s="43">
        <v>6</v>
      </c>
      <c r="W17" s="168">
        <f t="shared" si="0"/>
        <v>41</v>
      </c>
    </row>
    <row r="18" spans="1:24" s="85" customFormat="1" ht="12.75" x14ac:dyDescent="0.2">
      <c r="A18" s="219">
        <v>7</v>
      </c>
      <c r="B18" s="219" t="s">
        <v>93</v>
      </c>
      <c r="C18" s="228">
        <v>7.95</v>
      </c>
      <c r="D18" s="229">
        <f>C18*100/AVERAGE($C$11:$C$13)</f>
        <v>91.978403393752416</v>
      </c>
      <c r="E18" s="43">
        <v>8</v>
      </c>
      <c r="F18" s="43">
        <v>9</v>
      </c>
      <c r="G18" s="43">
        <v>71</v>
      </c>
      <c r="H18" s="43">
        <v>105</v>
      </c>
      <c r="I18" s="43">
        <v>784</v>
      </c>
      <c r="J18" s="43">
        <v>7</v>
      </c>
      <c r="K18" s="47">
        <v>12.3</v>
      </c>
      <c r="L18" s="43">
        <v>6</v>
      </c>
      <c r="M18" s="227">
        <v>36.56</v>
      </c>
      <c r="N18" s="43">
        <v>5</v>
      </c>
      <c r="O18" s="47">
        <v>24</v>
      </c>
      <c r="P18" s="43">
        <v>7</v>
      </c>
      <c r="Q18" s="47">
        <v>37.700000000000003</v>
      </c>
      <c r="R18" s="230">
        <v>283</v>
      </c>
      <c r="S18" s="167">
        <v>20.079999999999998</v>
      </c>
      <c r="T18" s="230" t="s">
        <v>373</v>
      </c>
      <c r="U18" s="227">
        <v>68.099999999999994</v>
      </c>
      <c r="V18" s="43">
        <v>6</v>
      </c>
      <c r="W18" s="168">
        <f t="shared" si="0"/>
        <v>39</v>
      </c>
    </row>
    <row r="19" spans="1:24" s="85" customFormat="1" ht="12.75" x14ac:dyDescent="0.2">
      <c r="A19" s="219">
        <v>8</v>
      </c>
      <c r="B19" s="219" t="s">
        <v>371</v>
      </c>
      <c r="C19" s="228">
        <v>8.91</v>
      </c>
      <c r="D19" s="229">
        <f>C19*100/AVERAGE($C$11:$C$13)</f>
        <v>103.08522946394139</v>
      </c>
      <c r="E19" s="43">
        <v>10</v>
      </c>
      <c r="F19" s="43">
        <v>9</v>
      </c>
      <c r="G19" s="43">
        <v>78</v>
      </c>
      <c r="H19" s="43">
        <v>105</v>
      </c>
      <c r="I19" s="43">
        <v>832</v>
      </c>
      <c r="J19" s="43">
        <v>9</v>
      </c>
      <c r="K19" s="47">
        <v>11.6</v>
      </c>
      <c r="L19" s="43">
        <v>5</v>
      </c>
      <c r="M19" s="227">
        <v>39.5</v>
      </c>
      <c r="N19" s="43">
        <v>6</v>
      </c>
      <c r="O19" s="47">
        <v>23.3</v>
      </c>
      <c r="P19" s="43">
        <v>7</v>
      </c>
      <c r="Q19" s="47">
        <v>37.200000000000003</v>
      </c>
      <c r="R19" s="230">
        <v>396</v>
      </c>
      <c r="S19" s="167" t="s">
        <v>263</v>
      </c>
      <c r="T19" s="230" t="s">
        <v>373</v>
      </c>
      <c r="U19" s="227">
        <v>69.400000000000006</v>
      </c>
      <c r="V19" s="43">
        <v>8</v>
      </c>
      <c r="W19" s="168">
        <f t="shared" si="0"/>
        <v>45</v>
      </c>
    </row>
    <row r="20" spans="1:24" x14ac:dyDescent="0.25">
      <c r="R20" s="237"/>
    </row>
    <row r="21" spans="1:24" s="85" customFormat="1" ht="12.75" x14ac:dyDescent="0.2">
      <c r="A21" s="113" t="s">
        <v>708</v>
      </c>
      <c r="R21" s="238"/>
    </row>
    <row r="22" spans="1:24" s="85" customFormat="1" ht="12.75" x14ac:dyDescent="0.2">
      <c r="A22" s="304">
        <v>1</v>
      </c>
      <c r="B22" s="304" t="s">
        <v>87</v>
      </c>
      <c r="C22" s="299">
        <v>8.65</v>
      </c>
      <c r="D22" s="301">
        <v>100</v>
      </c>
      <c r="E22" s="297">
        <v>10</v>
      </c>
      <c r="F22" s="297">
        <v>8</v>
      </c>
      <c r="G22" s="297">
        <v>99</v>
      </c>
      <c r="H22" s="297">
        <v>107</v>
      </c>
      <c r="I22" s="297">
        <v>765</v>
      </c>
      <c r="J22" s="297">
        <v>6</v>
      </c>
      <c r="K22" s="300">
        <v>12.2</v>
      </c>
      <c r="L22" s="297">
        <v>6</v>
      </c>
      <c r="M22" s="300">
        <v>45.5</v>
      </c>
      <c r="N22" s="297">
        <v>7</v>
      </c>
      <c r="O22" s="300">
        <v>23.8</v>
      </c>
      <c r="P22" s="297">
        <v>7</v>
      </c>
      <c r="Q22" s="300">
        <v>37.700000000000003</v>
      </c>
      <c r="R22" s="297">
        <v>155</v>
      </c>
      <c r="S22" s="297" t="s">
        <v>258</v>
      </c>
      <c r="T22" s="297" t="s">
        <v>374</v>
      </c>
      <c r="U22" s="300">
        <v>68.2</v>
      </c>
      <c r="V22" s="297">
        <v>6</v>
      </c>
      <c r="W22" s="298">
        <f>SUM(E22+J22+L22+N22+P22+V22)</f>
        <v>42</v>
      </c>
      <c r="X22" s="86">
        <f>SUM(W22:W24)/3</f>
        <v>40.666666666666664</v>
      </c>
    </row>
    <row r="23" spans="1:24" s="85" customFormat="1" ht="12.75" x14ac:dyDescent="0.2">
      <c r="A23" s="304">
        <v>2</v>
      </c>
      <c r="B23" s="304" t="s">
        <v>88</v>
      </c>
      <c r="C23" s="299">
        <v>8.16</v>
      </c>
      <c r="D23" s="301">
        <v>100</v>
      </c>
      <c r="E23" s="297">
        <v>10</v>
      </c>
      <c r="F23" s="297">
        <v>7</v>
      </c>
      <c r="G23" s="297">
        <v>93</v>
      </c>
      <c r="H23" s="297">
        <v>107</v>
      </c>
      <c r="I23" s="297">
        <v>758</v>
      </c>
      <c r="J23" s="297">
        <v>6</v>
      </c>
      <c r="K23" s="300">
        <v>12.2</v>
      </c>
      <c r="L23" s="297">
        <v>6</v>
      </c>
      <c r="M23" s="300">
        <v>58.8</v>
      </c>
      <c r="N23" s="297">
        <v>9</v>
      </c>
      <c r="O23" s="300">
        <v>23.9</v>
      </c>
      <c r="P23" s="297">
        <v>7</v>
      </c>
      <c r="Q23" s="300">
        <v>41.3</v>
      </c>
      <c r="R23" s="297">
        <v>128</v>
      </c>
      <c r="S23" s="297" t="s">
        <v>258</v>
      </c>
      <c r="T23" s="297" t="s">
        <v>374</v>
      </c>
      <c r="U23" s="300">
        <v>67.3</v>
      </c>
      <c r="V23" s="297">
        <v>5</v>
      </c>
      <c r="W23" s="298">
        <f t="shared" ref="W23:W30" si="3">SUM(E23+J23+L23+N23+P23+V23)</f>
        <v>43</v>
      </c>
    </row>
    <row r="24" spans="1:24" s="85" customFormat="1" ht="12.75" x14ac:dyDescent="0.2">
      <c r="A24" s="304">
        <v>3</v>
      </c>
      <c r="B24" s="304" t="s">
        <v>89</v>
      </c>
      <c r="C24" s="299">
        <v>8.34</v>
      </c>
      <c r="D24" s="301">
        <v>100</v>
      </c>
      <c r="E24" s="297">
        <v>10</v>
      </c>
      <c r="F24" s="297">
        <v>9</v>
      </c>
      <c r="G24" s="297">
        <v>88</v>
      </c>
      <c r="H24" s="297">
        <v>111</v>
      </c>
      <c r="I24" s="297">
        <v>743</v>
      </c>
      <c r="J24" s="297">
        <v>5</v>
      </c>
      <c r="K24" s="300">
        <v>12.1</v>
      </c>
      <c r="L24" s="297">
        <v>6</v>
      </c>
      <c r="M24" s="300">
        <v>60</v>
      </c>
      <c r="N24" s="297">
        <v>9</v>
      </c>
      <c r="O24" s="300">
        <v>22</v>
      </c>
      <c r="P24" s="297">
        <v>4</v>
      </c>
      <c r="Q24" s="300">
        <v>39.6</v>
      </c>
      <c r="R24" s="297">
        <v>244</v>
      </c>
      <c r="S24" s="297" t="s">
        <v>259</v>
      </c>
      <c r="T24" s="297" t="s">
        <v>374</v>
      </c>
      <c r="U24" s="300">
        <v>66.2</v>
      </c>
      <c r="V24" s="297">
        <v>3</v>
      </c>
      <c r="W24" s="298">
        <f t="shared" si="3"/>
        <v>37</v>
      </c>
      <c r="X24" s="85" t="s">
        <v>95</v>
      </c>
    </row>
    <row r="25" spans="1:24" s="85" customFormat="1" ht="12.75" x14ac:dyDescent="0.2">
      <c r="A25" s="322"/>
      <c r="B25" s="322" t="s">
        <v>719</v>
      </c>
      <c r="C25" s="324">
        <f>SUM(C22:C24)/3</f>
        <v>8.3833333333333346</v>
      </c>
      <c r="D25" s="326">
        <v>100</v>
      </c>
      <c r="E25" s="325">
        <v>10</v>
      </c>
      <c r="F25" s="326">
        <f t="shared" ref="F25:I25" si="4">SUM(F22:F24)/3</f>
        <v>8</v>
      </c>
      <c r="G25" s="326">
        <f t="shared" si="4"/>
        <v>93.333333333333329</v>
      </c>
      <c r="H25" s="326">
        <f t="shared" si="4"/>
        <v>108.33333333333333</v>
      </c>
      <c r="I25" s="326">
        <f t="shared" si="4"/>
        <v>755.33333333333337</v>
      </c>
      <c r="J25" s="325">
        <v>6</v>
      </c>
      <c r="K25" s="327">
        <f>SUM(K22:K24)/3</f>
        <v>12.166666666666666</v>
      </c>
      <c r="L25" s="327">
        <v>6</v>
      </c>
      <c r="M25" s="327">
        <f>SUM(M22:M24)/3</f>
        <v>54.766666666666673</v>
      </c>
      <c r="N25" s="327">
        <v>9</v>
      </c>
      <c r="O25" s="327">
        <f>SUM(O22:O24)/3</f>
        <v>23.233333333333334</v>
      </c>
      <c r="P25" s="327">
        <v>7</v>
      </c>
      <c r="Q25" s="327">
        <f>SUM(Q22:Q24)/3</f>
        <v>39.533333333333331</v>
      </c>
      <c r="R25" s="326">
        <f>SUM(R22:R24)/3</f>
        <v>175.66666666666666</v>
      </c>
      <c r="S25" s="325"/>
      <c r="T25" s="325"/>
      <c r="U25" s="327">
        <f>SUM(U22:U24)/3</f>
        <v>67.233333333333334</v>
      </c>
      <c r="V25" s="325">
        <v>5</v>
      </c>
      <c r="W25" s="332">
        <f t="shared" si="3"/>
        <v>43</v>
      </c>
    </row>
    <row r="26" spans="1:24" s="85" customFormat="1" ht="12.75" x14ac:dyDescent="0.2">
      <c r="A26" s="219">
        <v>4</v>
      </c>
      <c r="B26" s="219" t="s">
        <v>90</v>
      </c>
      <c r="C26" s="228">
        <v>7.95</v>
      </c>
      <c r="D26" s="229">
        <f>C26*100/AVERAGE($C$22:$C$24)</f>
        <v>94.831013916500979</v>
      </c>
      <c r="E26" s="43">
        <v>8</v>
      </c>
      <c r="F26" s="43">
        <v>9</v>
      </c>
      <c r="G26" s="43">
        <v>91</v>
      </c>
      <c r="H26" s="43">
        <v>107</v>
      </c>
      <c r="I26" s="43">
        <v>751</v>
      </c>
      <c r="J26" s="43">
        <v>6</v>
      </c>
      <c r="K26" s="47">
        <v>12.2</v>
      </c>
      <c r="L26" s="43">
        <v>6</v>
      </c>
      <c r="M26" s="47">
        <v>53.4</v>
      </c>
      <c r="N26" s="43">
        <v>9</v>
      </c>
      <c r="O26" s="47">
        <v>24</v>
      </c>
      <c r="P26" s="43">
        <v>7</v>
      </c>
      <c r="Q26" s="47">
        <v>39.4</v>
      </c>
      <c r="R26" s="230">
        <v>82</v>
      </c>
      <c r="S26" s="167" t="s">
        <v>258</v>
      </c>
      <c r="T26" s="230" t="s">
        <v>374</v>
      </c>
      <c r="U26" s="47">
        <v>68.2</v>
      </c>
      <c r="V26" s="43">
        <v>6</v>
      </c>
      <c r="W26" s="168">
        <f t="shared" si="3"/>
        <v>42</v>
      </c>
    </row>
    <row r="27" spans="1:24" s="85" customFormat="1" ht="12.75" x14ac:dyDescent="0.2">
      <c r="A27" s="219">
        <v>5</v>
      </c>
      <c r="B27" s="219" t="s">
        <v>91</v>
      </c>
      <c r="C27" s="228">
        <v>8</v>
      </c>
      <c r="D27" s="229">
        <f>C27*100/AVERAGE($C$22:$C$24)</f>
        <v>95.427435387673938</v>
      </c>
      <c r="E27" s="43">
        <v>8</v>
      </c>
      <c r="F27" s="43">
        <v>9</v>
      </c>
      <c r="G27" s="43">
        <v>95</v>
      </c>
      <c r="H27" s="43">
        <v>111</v>
      </c>
      <c r="I27" s="43">
        <v>787</v>
      </c>
      <c r="J27" s="43">
        <v>8</v>
      </c>
      <c r="K27" s="47">
        <v>12.6</v>
      </c>
      <c r="L27" s="43">
        <v>6</v>
      </c>
      <c r="M27" s="47">
        <v>56.9</v>
      </c>
      <c r="N27" s="43">
        <v>9</v>
      </c>
      <c r="O27" s="47">
        <v>24.6</v>
      </c>
      <c r="P27" s="43">
        <v>7</v>
      </c>
      <c r="Q27" s="47">
        <v>43.1</v>
      </c>
      <c r="R27" s="230">
        <v>122</v>
      </c>
      <c r="S27" s="167" t="s">
        <v>259</v>
      </c>
      <c r="T27" s="230" t="s">
        <v>374</v>
      </c>
      <c r="U27" s="47">
        <v>67.5</v>
      </c>
      <c r="V27" s="43">
        <v>5</v>
      </c>
      <c r="W27" s="168">
        <f t="shared" si="3"/>
        <v>43</v>
      </c>
    </row>
    <row r="28" spans="1:24" s="85" customFormat="1" ht="12.75" x14ac:dyDescent="0.2">
      <c r="A28" s="219">
        <v>6</v>
      </c>
      <c r="B28" s="219" t="s">
        <v>92</v>
      </c>
      <c r="C28" s="228">
        <v>8.68</v>
      </c>
      <c r="D28" s="229">
        <f>C28*100/AVERAGE($C$22:$C$24)</f>
        <v>103.53876739562622</v>
      </c>
      <c r="E28" s="43">
        <v>10</v>
      </c>
      <c r="F28" s="43">
        <v>9</v>
      </c>
      <c r="G28" s="43">
        <v>90</v>
      </c>
      <c r="H28" s="43">
        <v>111</v>
      </c>
      <c r="I28" s="43">
        <v>786</v>
      </c>
      <c r="J28" s="43">
        <v>8</v>
      </c>
      <c r="K28" s="47">
        <v>12.3</v>
      </c>
      <c r="L28" s="43">
        <v>6</v>
      </c>
      <c r="M28" s="47">
        <v>47.7</v>
      </c>
      <c r="N28" s="43">
        <v>8</v>
      </c>
      <c r="O28" s="47">
        <v>24.6</v>
      </c>
      <c r="P28" s="43">
        <v>7</v>
      </c>
      <c r="Q28" s="47">
        <v>43.2</v>
      </c>
      <c r="R28" s="230">
        <v>138</v>
      </c>
      <c r="S28" s="167" t="s">
        <v>259</v>
      </c>
      <c r="T28" s="230" t="s">
        <v>374</v>
      </c>
      <c r="U28" s="47">
        <v>68.3</v>
      </c>
      <c r="V28" s="43">
        <v>6</v>
      </c>
      <c r="W28" s="168">
        <f t="shared" si="3"/>
        <v>45</v>
      </c>
    </row>
    <row r="29" spans="1:24" s="85" customFormat="1" ht="12.75" x14ac:dyDescent="0.2">
      <c r="A29" s="219">
        <v>7</v>
      </c>
      <c r="B29" s="219" t="s">
        <v>93</v>
      </c>
      <c r="C29" s="228">
        <v>8.2899999999999991</v>
      </c>
      <c r="D29" s="229">
        <f>C29*100/AVERAGE($C$22:$C$24)</f>
        <v>98.886679920477107</v>
      </c>
      <c r="E29" s="43">
        <v>10</v>
      </c>
      <c r="F29" s="43">
        <v>9</v>
      </c>
      <c r="G29" s="43">
        <v>92</v>
      </c>
      <c r="H29" s="43">
        <v>107</v>
      </c>
      <c r="I29" s="43">
        <v>753</v>
      </c>
      <c r="J29" s="43">
        <v>6</v>
      </c>
      <c r="K29" s="47">
        <v>12.7</v>
      </c>
      <c r="L29" s="43">
        <v>6</v>
      </c>
      <c r="M29" s="47">
        <v>43.3</v>
      </c>
      <c r="N29" s="43">
        <v>7</v>
      </c>
      <c r="O29" s="47">
        <v>25.2</v>
      </c>
      <c r="P29" s="43">
        <v>8</v>
      </c>
      <c r="Q29" s="47">
        <v>39.9</v>
      </c>
      <c r="R29" s="230">
        <v>195</v>
      </c>
      <c r="S29" s="167" t="s">
        <v>258</v>
      </c>
      <c r="T29" s="230" t="s">
        <v>374</v>
      </c>
      <c r="U29" s="47">
        <v>68.599999999999994</v>
      </c>
      <c r="V29" s="43">
        <v>7</v>
      </c>
      <c r="W29" s="168">
        <f t="shared" si="3"/>
        <v>44</v>
      </c>
    </row>
    <row r="30" spans="1:24" s="85" customFormat="1" ht="12.75" x14ac:dyDescent="0.2">
      <c r="A30" s="219">
        <v>8</v>
      </c>
      <c r="B30" s="219" t="s">
        <v>371</v>
      </c>
      <c r="C30" s="228">
        <v>8.42</v>
      </c>
      <c r="D30" s="229">
        <f>C30*100/AVERAGE($C$22:$C$24)</f>
        <v>100.43737574552682</v>
      </c>
      <c r="E30" s="43">
        <v>10</v>
      </c>
      <c r="F30" s="43">
        <v>8</v>
      </c>
      <c r="G30" s="43">
        <v>93</v>
      </c>
      <c r="H30" s="43">
        <v>107</v>
      </c>
      <c r="I30" s="43">
        <v>766</v>
      </c>
      <c r="J30" s="43">
        <v>6</v>
      </c>
      <c r="K30" s="47">
        <v>12.1</v>
      </c>
      <c r="L30" s="43">
        <v>6</v>
      </c>
      <c r="M30" s="47">
        <v>41.6</v>
      </c>
      <c r="N30" s="43">
        <v>6</v>
      </c>
      <c r="O30" s="47">
        <v>23.9</v>
      </c>
      <c r="P30" s="43">
        <v>7</v>
      </c>
      <c r="Q30" s="47">
        <v>40.200000000000003</v>
      </c>
      <c r="R30" s="230">
        <v>102</v>
      </c>
      <c r="S30" s="167" t="s">
        <v>258</v>
      </c>
      <c r="T30" s="230" t="s">
        <v>374</v>
      </c>
      <c r="U30" s="47">
        <v>68.900000000000006</v>
      </c>
      <c r="V30" s="43">
        <v>7</v>
      </c>
      <c r="W30" s="168">
        <f t="shared" si="3"/>
        <v>42</v>
      </c>
    </row>
    <row r="32" spans="1:24" s="85" customFormat="1" ht="12.75" x14ac:dyDescent="0.2">
      <c r="A32" s="101" t="s">
        <v>94</v>
      </c>
    </row>
    <row r="33" spans="1:24" s="85" customFormat="1" ht="12.75" x14ac:dyDescent="0.2">
      <c r="A33" s="304">
        <v>1</v>
      </c>
      <c r="B33" s="304" t="s">
        <v>87</v>
      </c>
      <c r="C33" s="299">
        <v>6.25</v>
      </c>
      <c r="D33" s="301">
        <v>100</v>
      </c>
      <c r="E33" s="297">
        <v>10</v>
      </c>
      <c r="F33" s="297">
        <v>9</v>
      </c>
      <c r="G33" s="297">
        <v>74</v>
      </c>
      <c r="H33" s="297">
        <v>112</v>
      </c>
      <c r="I33" s="297">
        <v>792</v>
      </c>
      <c r="J33" s="297">
        <v>8</v>
      </c>
      <c r="K33" s="300">
        <v>10.6</v>
      </c>
      <c r="L33" s="297">
        <v>4</v>
      </c>
      <c r="M33" s="300">
        <v>40.448920863309354</v>
      </c>
      <c r="N33" s="297">
        <v>6</v>
      </c>
      <c r="O33" s="300">
        <v>18.399999999999999</v>
      </c>
      <c r="P33" s="297">
        <v>3</v>
      </c>
      <c r="Q33" s="300">
        <v>28.6</v>
      </c>
      <c r="R33" s="297">
        <v>222</v>
      </c>
      <c r="S33" s="297" t="s">
        <v>373</v>
      </c>
      <c r="T33" s="297" t="s">
        <v>356</v>
      </c>
      <c r="U33" s="300">
        <v>70.599999999999994</v>
      </c>
      <c r="V33" s="297">
        <v>9</v>
      </c>
      <c r="W33" s="298">
        <f>SUM(E33+J33+L33+N33+P33+V33)</f>
        <v>40</v>
      </c>
      <c r="X33" s="86">
        <f>SUM(W33:W35)/3</f>
        <v>39.333333333333336</v>
      </c>
    </row>
    <row r="34" spans="1:24" s="85" customFormat="1" ht="12.75" x14ac:dyDescent="0.2">
      <c r="A34" s="304">
        <v>2</v>
      </c>
      <c r="B34" s="304" t="s">
        <v>88</v>
      </c>
      <c r="C34" s="299">
        <v>7.09</v>
      </c>
      <c r="D34" s="301">
        <v>100</v>
      </c>
      <c r="E34" s="297">
        <v>10</v>
      </c>
      <c r="F34" s="297">
        <v>7</v>
      </c>
      <c r="G34" s="297">
        <v>81</v>
      </c>
      <c r="H34" s="297">
        <v>113</v>
      </c>
      <c r="I34" s="297">
        <v>786</v>
      </c>
      <c r="J34" s="297">
        <v>8</v>
      </c>
      <c r="K34" s="300">
        <v>10.7</v>
      </c>
      <c r="L34" s="297">
        <v>4</v>
      </c>
      <c r="M34" s="300">
        <v>53.465693430656941</v>
      </c>
      <c r="N34" s="297">
        <v>9</v>
      </c>
      <c r="O34" s="300">
        <v>19.100000000000001</v>
      </c>
      <c r="P34" s="297">
        <v>4</v>
      </c>
      <c r="Q34" s="300">
        <v>29.2</v>
      </c>
      <c r="R34" s="297">
        <v>236</v>
      </c>
      <c r="S34" s="297" t="s">
        <v>356</v>
      </c>
      <c r="T34" s="297" t="s">
        <v>356</v>
      </c>
      <c r="U34" s="300">
        <v>69.599999999999994</v>
      </c>
      <c r="V34" s="297">
        <v>8</v>
      </c>
      <c r="W34" s="298">
        <f t="shared" ref="W34:W41" si="5">SUM(E34+J34+L34+N34+P34+V34)</f>
        <v>43</v>
      </c>
    </row>
    <row r="35" spans="1:24" s="85" customFormat="1" ht="12.75" x14ac:dyDescent="0.2">
      <c r="A35" s="304">
        <v>3</v>
      </c>
      <c r="B35" s="304" t="s">
        <v>89</v>
      </c>
      <c r="C35" s="299">
        <v>6.63</v>
      </c>
      <c r="D35" s="301">
        <v>100</v>
      </c>
      <c r="E35" s="297">
        <v>10</v>
      </c>
      <c r="F35" s="297">
        <v>9</v>
      </c>
      <c r="G35" s="297">
        <v>68</v>
      </c>
      <c r="H35" s="297">
        <v>114</v>
      </c>
      <c r="I35" s="297">
        <v>754</v>
      </c>
      <c r="J35" s="297">
        <v>6</v>
      </c>
      <c r="K35" s="300">
        <v>10.5</v>
      </c>
      <c r="L35" s="297">
        <v>4</v>
      </c>
      <c r="M35" s="300">
        <v>41.417518248175192</v>
      </c>
      <c r="N35" s="297">
        <v>6</v>
      </c>
      <c r="O35" s="300">
        <v>17.899999999999999</v>
      </c>
      <c r="P35" s="297">
        <v>2</v>
      </c>
      <c r="Q35" s="300">
        <v>27.5</v>
      </c>
      <c r="R35" s="297">
        <v>344</v>
      </c>
      <c r="S35" s="297" t="s">
        <v>356</v>
      </c>
      <c r="T35" s="297" t="s">
        <v>356</v>
      </c>
      <c r="U35" s="300">
        <v>68.900000000000006</v>
      </c>
      <c r="V35" s="297">
        <v>7</v>
      </c>
      <c r="W35" s="298">
        <f t="shared" si="5"/>
        <v>35</v>
      </c>
      <c r="X35" s="85" t="s">
        <v>95</v>
      </c>
    </row>
    <row r="36" spans="1:24" s="85" customFormat="1" ht="12.75" x14ac:dyDescent="0.2">
      <c r="A36" s="322"/>
      <c r="B36" s="322" t="s">
        <v>719</v>
      </c>
      <c r="C36" s="324">
        <f>SUM(C33:C35)/3</f>
        <v>6.6566666666666663</v>
      </c>
      <c r="D36" s="326">
        <v>100</v>
      </c>
      <c r="E36" s="325">
        <v>10</v>
      </c>
      <c r="F36" s="326">
        <f t="shared" ref="F36:I36" si="6">SUM(F33:F35)/3</f>
        <v>8.3333333333333339</v>
      </c>
      <c r="G36" s="326">
        <f t="shared" si="6"/>
        <v>74.333333333333329</v>
      </c>
      <c r="H36" s="326">
        <f t="shared" si="6"/>
        <v>113</v>
      </c>
      <c r="I36" s="326">
        <f t="shared" si="6"/>
        <v>777.33333333333337</v>
      </c>
      <c r="J36" s="325">
        <v>7</v>
      </c>
      <c r="K36" s="327">
        <f>SUM(K33:K35)/3</f>
        <v>10.6</v>
      </c>
      <c r="L36" s="325">
        <v>4</v>
      </c>
      <c r="M36" s="327">
        <f>SUM(M33:M35)/3</f>
        <v>45.110710847380496</v>
      </c>
      <c r="N36" s="325">
        <v>7</v>
      </c>
      <c r="O36" s="327">
        <f>SUM(O33:O35)/3</f>
        <v>18.466666666666665</v>
      </c>
      <c r="P36" s="325">
        <v>3</v>
      </c>
      <c r="Q36" s="327">
        <f>SUM(Q33:Q35)/3</f>
        <v>28.433333333333334</v>
      </c>
      <c r="R36" s="326">
        <f>SUM(R33:R35)/3</f>
        <v>267.33333333333331</v>
      </c>
      <c r="S36" s="325"/>
      <c r="T36" s="325"/>
      <c r="U36" s="327">
        <f>SUM(U33:U35)/3</f>
        <v>69.7</v>
      </c>
      <c r="V36" s="325">
        <v>8</v>
      </c>
      <c r="W36" s="332">
        <f t="shared" si="5"/>
        <v>39</v>
      </c>
    </row>
    <row r="37" spans="1:24" s="85" customFormat="1" ht="12.75" x14ac:dyDescent="0.2">
      <c r="A37" s="219">
        <v>4</v>
      </c>
      <c r="B37" s="219" t="s">
        <v>90</v>
      </c>
      <c r="C37" s="228">
        <v>5.98</v>
      </c>
      <c r="D37" s="229">
        <f>C37*100/AVERAGE($C$33:$C$35)</f>
        <v>89.834752128192292</v>
      </c>
      <c r="E37" s="43">
        <v>8</v>
      </c>
      <c r="F37" s="43">
        <v>9</v>
      </c>
      <c r="G37" s="43">
        <v>74</v>
      </c>
      <c r="H37" s="43">
        <v>113</v>
      </c>
      <c r="I37" s="43">
        <v>786</v>
      </c>
      <c r="J37" s="43">
        <v>8</v>
      </c>
      <c r="K37" s="47">
        <v>11.1</v>
      </c>
      <c r="L37" s="43">
        <v>4</v>
      </c>
      <c r="M37" s="47">
        <v>44.460294117647059</v>
      </c>
      <c r="N37" s="43">
        <v>7</v>
      </c>
      <c r="O37" s="47">
        <v>20.5</v>
      </c>
      <c r="P37" s="43">
        <v>4</v>
      </c>
      <c r="Q37" s="47">
        <v>30.7</v>
      </c>
      <c r="R37" s="43">
        <v>186</v>
      </c>
      <c r="S37" s="167" t="s">
        <v>373</v>
      </c>
      <c r="T37" s="230" t="s">
        <v>356</v>
      </c>
      <c r="U37" s="47">
        <v>70.099999999999994</v>
      </c>
      <c r="V37" s="43">
        <v>9</v>
      </c>
      <c r="W37" s="168">
        <f t="shared" si="5"/>
        <v>40</v>
      </c>
    </row>
    <row r="38" spans="1:24" s="85" customFormat="1" ht="12.75" x14ac:dyDescent="0.2">
      <c r="A38" s="219">
        <v>5</v>
      </c>
      <c r="B38" s="219" t="s">
        <v>91</v>
      </c>
      <c r="C38" s="228">
        <v>6.14</v>
      </c>
      <c r="D38" s="229">
        <f>C38*100/AVERAGE($C$33:$C$35)</f>
        <v>92.238357536304463</v>
      </c>
      <c r="E38" s="43">
        <v>8</v>
      </c>
      <c r="F38" s="43">
        <v>9</v>
      </c>
      <c r="G38" s="43">
        <v>75</v>
      </c>
      <c r="H38" s="43">
        <v>114</v>
      </c>
      <c r="I38" s="43">
        <v>804</v>
      </c>
      <c r="J38" s="43">
        <v>9</v>
      </c>
      <c r="K38" s="47">
        <v>10.4</v>
      </c>
      <c r="L38" s="43">
        <v>4</v>
      </c>
      <c r="M38" s="47">
        <v>48.300000000000004</v>
      </c>
      <c r="N38" s="43">
        <v>8</v>
      </c>
      <c r="O38" s="47">
        <v>18.7</v>
      </c>
      <c r="P38" s="43">
        <v>3</v>
      </c>
      <c r="Q38" s="47">
        <v>28.5</v>
      </c>
      <c r="R38" s="43">
        <v>238</v>
      </c>
      <c r="S38" s="167" t="s">
        <v>356</v>
      </c>
      <c r="T38" s="230" t="s">
        <v>356</v>
      </c>
      <c r="U38" s="47">
        <v>70.5</v>
      </c>
      <c r="V38" s="43">
        <v>9</v>
      </c>
      <c r="W38" s="168">
        <f t="shared" si="5"/>
        <v>41</v>
      </c>
    </row>
    <row r="39" spans="1:24" s="85" customFormat="1" ht="12.75" x14ac:dyDescent="0.2">
      <c r="A39" s="219">
        <v>6</v>
      </c>
      <c r="B39" s="219" t="s">
        <v>92</v>
      </c>
      <c r="C39" s="228">
        <v>6.76</v>
      </c>
      <c r="D39" s="229">
        <f>C39*100/AVERAGE($C$33:$C$35)</f>
        <v>101.55232849273911</v>
      </c>
      <c r="E39" s="43">
        <v>10</v>
      </c>
      <c r="F39" s="43">
        <v>8</v>
      </c>
      <c r="G39" s="43">
        <v>78</v>
      </c>
      <c r="H39" s="43">
        <v>113</v>
      </c>
      <c r="I39" s="43">
        <v>796</v>
      </c>
      <c r="J39" s="43">
        <v>8</v>
      </c>
      <c r="K39" s="47">
        <v>9.9</v>
      </c>
      <c r="L39" s="43">
        <v>3</v>
      </c>
      <c r="M39" s="47">
        <v>45.357971014492755</v>
      </c>
      <c r="N39" s="43">
        <v>7</v>
      </c>
      <c r="O39" s="47">
        <v>17.2</v>
      </c>
      <c r="P39" s="43">
        <v>2</v>
      </c>
      <c r="Q39" s="47">
        <v>25</v>
      </c>
      <c r="R39" s="43">
        <v>220</v>
      </c>
      <c r="S39" s="167" t="s">
        <v>375</v>
      </c>
      <c r="T39" s="230" t="s">
        <v>356</v>
      </c>
      <c r="U39" s="47">
        <v>70.8</v>
      </c>
      <c r="V39" s="43">
        <v>9</v>
      </c>
      <c r="W39" s="168">
        <f t="shared" si="5"/>
        <v>39</v>
      </c>
    </row>
    <row r="40" spans="1:24" s="85" customFormat="1" ht="12.75" x14ac:dyDescent="0.2">
      <c r="A40" s="219">
        <v>7</v>
      </c>
      <c r="B40" s="219" t="s">
        <v>93</v>
      </c>
      <c r="C40" s="228">
        <v>6.2</v>
      </c>
      <c r="D40" s="229">
        <f>C40*100/AVERAGE($C$33:$C$35)</f>
        <v>93.139709564346532</v>
      </c>
      <c r="E40" s="43">
        <v>8</v>
      </c>
      <c r="F40" s="43">
        <v>8</v>
      </c>
      <c r="G40" s="43">
        <v>77</v>
      </c>
      <c r="H40" s="43">
        <v>112</v>
      </c>
      <c r="I40" s="43">
        <v>766</v>
      </c>
      <c r="J40" s="43">
        <v>6</v>
      </c>
      <c r="K40" s="47">
        <v>10.3</v>
      </c>
      <c r="L40" s="43">
        <v>3</v>
      </c>
      <c r="M40" s="47">
        <v>39.940579710144924</v>
      </c>
      <c r="N40" s="43">
        <v>6</v>
      </c>
      <c r="O40" s="47">
        <v>18.399999999999999</v>
      </c>
      <c r="P40" s="43">
        <v>3</v>
      </c>
      <c r="Q40" s="47">
        <v>25.4</v>
      </c>
      <c r="R40" s="43">
        <v>206</v>
      </c>
      <c r="S40" s="167" t="s">
        <v>373</v>
      </c>
      <c r="T40" s="230" t="s">
        <v>356</v>
      </c>
      <c r="U40" s="47">
        <v>70.599999999999994</v>
      </c>
      <c r="V40" s="43">
        <v>9</v>
      </c>
      <c r="W40" s="168">
        <f t="shared" si="5"/>
        <v>35</v>
      </c>
    </row>
    <row r="41" spans="1:24" s="85" customFormat="1" ht="12.75" x14ac:dyDescent="0.2">
      <c r="A41" s="219">
        <v>8</v>
      </c>
      <c r="B41" s="219" t="s">
        <v>371</v>
      </c>
      <c r="C41" s="228">
        <v>6.7</v>
      </c>
      <c r="D41" s="229">
        <f>C41*100/AVERAGE($C$33:$C$35)</f>
        <v>100.65097646469705</v>
      </c>
      <c r="E41" s="43">
        <v>10</v>
      </c>
      <c r="F41" s="43">
        <v>8</v>
      </c>
      <c r="G41" s="43">
        <v>81</v>
      </c>
      <c r="H41" s="43">
        <v>112</v>
      </c>
      <c r="I41" s="43">
        <v>800</v>
      </c>
      <c r="J41" s="43">
        <v>9</v>
      </c>
      <c r="K41" s="47">
        <v>10</v>
      </c>
      <c r="L41" s="43">
        <v>3</v>
      </c>
      <c r="M41" s="47">
        <v>40.977304964539016</v>
      </c>
      <c r="N41" s="43">
        <v>6</v>
      </c>
      <c r="O41" s="47">
        <v>17.8</v>
      </c>
      <c r="P41" s="43">
        <v>2</v>
      </c>
      <c r="Q41" s="47">
        <v>25.2</v>
      </c>
      <c r="R41" s="43">
        <v>215</v>
      </c>
      <c r="S41" s="167" t="s">
        <v>373</v>
      </c>
      <c r="T41" s="230" t="s">
        <v>356</v>
      </c>
      <c r="U41" s="47">
        <v>71.8</v>
      </c>
      <c r="V41" s="43">
        <v>9</v>
      </c>
      <c r="W41" s="168">
        <f t="shared" si="5"/>
        <v>39</v>
      </c>
    </row>
    <row r="43" spans="1:24" s="85" customFormat="1" ht="12.75" x14ac:dyDescent="0.2">
      <c r="A43" s="101" t="s">
        <v>706</v>
      </c>
    </row>
    <row r="44" spans="1:24" s="85" customFormat="1" ht="12.75" x14ac:dyDescent="0.2">
      <c r="A44" s="304">
        <v>1</v>
      </c>
      <c r="B44" s="304" t="s">
        <v>87</v>
      </c>
      <c r="C44" s="299">
        <f>SUM(C11+C22+C33)/3</f>
        <v>7.7700000000000005</v>
      </c>
      <c r="D44" s="301">
        <v>100</v>
      </c>
      <c r="E44" s="297">
        <v>10</v>
      </c>
      <c r="F44" s="301">
        <f t="shared" ref="F44:I46" si="7">SUM(F11+F22+F33)/3</f>
        <v>8.6666666666666661</v>
      </c>
      <c r="G44" s="301">
        <f t="shared" si="7"/>
        <v>81.666666666666671</v>
      </c>
      <c r="H44" s="302">
        <f t="shared" si="7"/>
        <v>108</v>
      </c>
      <c r="I44" s="301">
        <f t="shared" si="7"/>
        <v>782.33333333333337</v>
      </c>
      <c r="J44" s="297">
        <v>7</v>
      </c>
      <c r="K44" s="300">
        <f>SUM(K11+K22+K33)/3</f>
        <v>11.799999999999999</v>
      </c>
      <c r="L44" s="297">
        <v>5</v>
      </c>
      <c r="M44" s="300">
        <f>SUM(M11+M22+M33)/3</f>
        <v>40.819640287769779</v>
      </c>
      <c r="N44" s="297">
        <v>6</v>
      </c>
      <c r="O44" s="300">
        <f>SUM(O11+O22+O33)/3</f>
        <v>22.466666666666669</v>
      </c>
      <c r="P44" s="297">
        <v>5</v>
      </c>
      <c r="Q44" s="300">
        <f t="shared" ref="Q44:R46" si="8">SUM(Q11+Q22+Q33)/3</f>
        <v>34.766666666666673</v>
      </c>
      <c r="R44" s="300">
        <f t="shared" si="8"/>
        <v>248.66666666666666</v>
      </c>
      <c r="S44" s="300"/>
      <c r="T44" s="300"/>
      <c r="U44" s="300">
        <f>SUM(U11+U22+U33)/3</f>
        <v>68.566666666666677</v>
      </c>
      <c r="V44" s="297">
        <v>7</v>
      </c>
      <c r="W44" s="298">
        <f>SUM(E44+J44+L44+N44+P44+V44)</f>
        <v>40</v>
      </c>
      <c r="X44" s="86">
        <f>SUM(W44:W46)/3</f>
        <v>40</v>
      </c>
    </row>
    <row r="45" spans="1:24" s="85" customFormat="1" ht="12.75" x14ac:dyDescent="0.2">
      <c r="A45" s="304">
        <v>2</v>
      </c>
      <c r="B45" s="304" t="s">
        <v>88</v>
      </c>
      <c r="C45" s="299">
        <f>SUM(C12+C23+C34)/3</f>
        <v>8.1366666666666667</v>
      </c>
      <c r="D45" s="301">
        <v>100</v>
      </c>
      <c r="E45" s="297">
        <v>10</v>
      </c>
      <c r="F45" s="301">
        <f t="shared" si="7"/>
        <v>7.666666666666667</v>
      </c>
      <c r="G45" s="301">
        <f t="shared" si="7"/>
        <v>84</v>
      </c>
      <c r="H45" s="302">
        <f t="shared" si="7"/>
        <v>110</v>
      </c>
      <c r="I45" s="301">
        <f t="shared" si="7"/>
        <v>788</v>
      </c>
      <c r="J45" s="297">
        <v>8</v>
      </c>
      <c r="K45" s="300">
        <f>SUM(K12+K23+K34)/3</f>
        <v>11.566666666666668</v>
      </c>
      <c r="L45" s="297">
        <v>5</v>
      </c>
      <c r="M45" s="300">
        <f>SUM(M12+M23+M34)/3</f>
        <v>55.355231143552317</v>
      </c>
      <c r="N45" s="297">
        <v>9</v>
      </c>
      <c r="O45" s="300">
        <f>SUM(O12+O23+O34)/3</f>
        <v>22.066666666666663</v>
      </c>
      <c r="P45" s="297">
        <v>5</v>
      </c>
      <c r="Q45" s="300">
        <f t="shared" si="8"/>
        <v>35.766666666666666</v>
      </c>
      <c r="R45" s="300">
        <f t="shared" si="8"/>
        <v>247</v>
      </c>
      <c r="S45" s="300"/>
      <c r="T45" s="300"/>
      <c r="U45" s="300">
        <f>SUM(U12+U23+U34)/3</f>
        <v>68.3</v>
      </c>
      <c r="V45" s="297">
        <v>6</v>
      </c>
      <c r="W45" s="298">
        <f t="shared" ref="W45:W52" si="9">SUM(E45+J45+L45+N45+P45+V45)</f>
        <v>43</v>
      </c>
    </row>
    <row r="46" spans="1:24" s="85" customFormat="1" ht="12.75" x14ac:dyDescent="0.2">
      <c r="A46" s="304">
        <v>3</v>
      </c>
      <c r="B46" s="304" t="s">
        <v>89</v>
      </c>
      <c r="C46" s="299">
        <f>SUM(C13+C24+C35)/3</f>
        <v>7.7766666666666664</v>
      </c>
      <c r="D46" s="301">
        <v>100</v>
      </c>
      <c r="E46" s="297">
        <v>10</v>
      </c>
      <c r="F46" s="301">
        <f t="shared" si="7"/>
        <v>9</v>
      </c>
      <c r="G46" s="301">
        <f t="shared" si="7"/>
        <v>75</v>
      </c>
      <c r="H46" s="302">
        <f t="shared" si="7"/>
        <v>110.66666666666667</v>
      </c>
      <c r="I46" s="301">
        <f t="shared" si="7"/>
        <v>754</v>
      </c>
      <c r="J46" s="297">
        <v>6</v>
      </c>
      <c r="K46" s="300">
        <f>SUM(K13+K24+K35)/3</f>
        <v>11.766666666666666</v>
      </c>
      <c r="L46" s="297">
        <v>5</v>
      </c>
      <c r="M46" s="300">
        <f>SUM(M13+M24+M35)/3</f>
        <v>47.635839416058396</v>
      </c>
      <c r="N46" s="297">
        <v>8</v>
      </c>
      <c r="O46" s="300">
        <f>SUM(O13+O24+O35)/3</f>
        <v>21.566666666666663</v>
      </c>
      <c r="P46" s="297">
        <v>4</v>
      </c>
      <c r="Q46" s="300">
        <f t="shared" si="8"/>
        <v>34.366666666666667</v>
      </c>
      <c r="R46" s="300">
        <f t="shared" si="8"/>
        <v>327.33333333333331</v>
      </c>
      <c r="S46" s="300"/>
      <c r="T46" s="300"/>
      <c r="U46" s="300">
        <f>SUM(U13+U24+U35)/3</f>
        <v>66.666666666666671</v>
      </c>
      <c r="V46" s="297">
        <v>4</v>
      </c>
      <c r="W46" s="298">
        <f t="shared" si="9"/>
        <v>37</v>
      </c>
      <c r="X46" s="85" t="s">
        <v>95</v>
      </c>
    </row>
    <row r="47" spans="1:24" s="85" customFormat="1" ht="12.75" x14ac:dyDescent="0.2">
      <c r="A47" s="322"/>
      <c r="B47" s="322" t="s">
        <v>719</v>
      </c>
      <c r="C47" s="324">
        <f>SUM(C44:C46)/3</f>
        <v>7.8944444444444448</v>
      </c>
      <c r="D47" s="326">
        <v>100</v>
      </c>
      <c r="E47" s="325">
        <v>10</v>
      </c>
      <c r="F47" s="326">
        <f t="shared" ref="F47:I47" si="10">SUM(F44:F46)/3</f>
        <v>8.4444444444444446</v>
      </c>
      <c r="G47" s="326">
        <f t="shared" si="10"/>
        <v>80.222222222222229</v>
      </c>
      <c r="H47" s="326">
        <f t="shared" si="10"/>
        <v>109.55555555555556</v>
      </c>
      <c r="I47" s="326">
        <f t="shared" si="10"/>
        <v>774.77777777777783</v>
      </c>
      <c r="J47" s="325">
        <v>7</v>
      </c>
      <c r="K47" s="327">
        <f>SUM(K44:K46)/3</f>
        <v>11.71111111111111</v>
      </c>
      <c r="L47" s="325">
        <v>5</v>
      </c>
      <c r="M47" s="327">
        <f>SUM(M44:M46)/3</f>
        <v>47.93690361579349</v>
      </c>
      <c r="N47" s="325">
        <v>8</v>
      </c>
      <c r="O47" s="327">
        <f>SUM(O44:O46)/3</f>
        <v>22.033333333333331</v>
      </c>
      <c r="P47" s="325">
        <v>4</v>
      </c>
      <c r="Q47" s="327">
        <f t="shared" ref="Q47:R47" si="11">SUM(Q44:Q46)/3</f>
        <v>34.966666666666669</v>
      </c>
      <c r="R47" s="327">
        <f t="shared" si="11"/>
        <v>274.33333333333331</v>
      </c>
      <c r="S47" s="327"/>
      <c r="T47" s="327"/>
      <c r="U47" s="327">
        <f>SUM(U44:U46)/3</f>
        <v>67.844444444444449</v>
      </c>
      <c r="V47" s="325">
        <v>6</v>
      </c>
      <c r="W47" s="332">
        <f t="shared" si="9"/>
        <v>40</v>
      </c>
    </row>
    <row r="48" spans="1:24" s="85" customFormat="1" ht="12.75" x14ac:dyDescent="0.2">
      <c r="A48" s="219">
        <v>4</v>
      </c>
      <c r="B48" s="219" t="s">
        <v>90</v>
      </c>
      <c r="C48" s="228">
        <f>SUM(C15+C26+C37)/3</f>
        <v>7.4666666666666677</v>
      </c>
      <c r="D48" s="229">
        <f>C48*100/AVERAGE($C$44:$C$46)</f>
        <v>94.581280788177338</v>
      </c>
      <c r="E48" s="51">
        <v>8</v>
      </c>
      <c r="F48" s="50">
        <f t="shared" ref="F48:I52" si="12">SUM(F15+F26+F37)/3</f>
        <v>9</v>
      </c>
      <c r="G48" s="50">
        <f t="shared" si="12"/>
        <v>78</v>
      </c>
      <c r="H48" s="61">
        <f t="shared" si="12"/>
        <v>108</v>
      </c>
      <c r="I48" s="50">
        <f t="shared" si="12"/>
        <v>779.33333333333337</v>
      </c>
      <c r="J48" s="51">
        <v>7</v>
      </c>
      <c r="K48" s="52">
        <f>SUM(K15+K26+K37)/3</f>
        <v>12.033333333333333</v>
      </c>
      <c r="L48" s="51">
        <v>6</v>
      </c>
      <c r="M48" s="52">
        <f>SUM(M15+M26+M37)/3</f>
        <v>47.330098039215692</v>
      </c>
      <c r="N48" s="51">
        <v>8</v>
      </c>
      <c r="O48" s="52">
        <f>SUM(O15+O26+O37)/3</f>
        <v>23.8</v>
      </c>
      <c r="P48" s="51">
        <v>7</v>
      </c>
      <c r="Q48" s="52">
        <f t="shared" ref="Q48:R52" si="13">SUM(Q15+Q26+Q37)/3</f>
        <v>37.733333333333334</v>
      </c>
      <c r="R48" s="52">
        <f t="shared" si="13"/>
        <v>210</v>
      </c>
      <c r="S48" s="52"/>
      <c r="T48" s="52"/>
      <c r="U48" s="52">
        <f>SUM(U15+U26+U37)/3</f>
        <v>68.433333333333323</v>
      </c>
      <c r="V48" s="51">
        <v>6</v>
      </c>
      <c r="W48" s="168">
        <f t="shared" si="9"/>
        <v>42</v>
      </c>
    </row>
    <row r="49" spans="1:23" s="85" customFormat="1" ht="12.75" x14ac:dyDescent="0.2">
      <c r="A49" s="219">
        <v>5</v>
      </c>
      <c r="B49" s="219" t="s">
        <v>91</v>
      </c>
      <c r="C49" s="228">
        <f>SUM(C16+C27+C38)/3</f>
        <v>7.5133333333333328</v>
      </c>
      <c r="D49" s="229">
        <f>C49*100/AVERAGE($C$44:$C$46)</f>
        <v>95.172413793103431</v>
      </c>
      <c r="E49" s="51">
        <v>8</v>
      </c>
      <c r="F49" s="50">
        <f t="shared" si="12"/>
        <v>9</v>
      </c>
      <c r="G49" s="50">
        <f t="shared" si="12"/>
        <v>79.333333333333329</v>
      </c>
      <c r="H49" s="61">
        <f t="shared" si="12"/>
        <v>111.33333333333333</v>
      </c>
      <c r="I49" s="50">
        <f t="shared" si="12"/>
        <v>803</v>
      </c>
      <c r="J49" s="51">
        <v>9</v>
      </c>
      <c r="K49" s="52">
        <f>SUM(K16+K27+K38)/3</f>
        <v>11.633333333333333</v>
      </c>
      <c r="L49" s="51">
        <v>5</v>
      </c>
      <c r="M49" s="52">
        <f>SUM(M16+M27+M38)/3</f>
        <v>51.45333333333334</v>
      </c>
      <c r="N49" s="51">
        <v>9</v>
      </c>
      <c r="O49" s="52">
        <f>SUM(O16+O27+O38)/3</f>
        <v>22.466666666666669</v>
      </c>
      <c r="P49" s="51">
        <v>5</v>
      </c>
      <c r="Q49" s="52">
        <f t="shared" si="13"/>
        <v>36.766666666666673</v>
      </c>
      <c r="R49" s="52">
        <f t="shared" si="13"/>
        <v>230.33333333333334</v>
      </c>
      <c r="S49" s="52"/>
      <c r="T49" s="52"/>
      <c r="U49" s="52">
        <f>SUM(U16+U27+U38)/3</f>
        <v>68.733333333333334</v>
      </c>
      <c r="V49" s="51">
        <v>7</v>
      </c>
      <c r="W49" s="168">
        <f t="shared" si="9"/>
        <v>43</v>
      </c>
    </row>
    <row r="50" spans="1:23" s="85" customFormat="1" ht="12.75" x14ac:dyDescent="0.2">
      <c r="A50" s="219">
        <v>6</v>
      </c>
      <c r="B50" s="219" t="s">
        <v>92</v>
      </c>
      <c r="C50" s="228">
        <f>SUM(C17+C28+C39)/3</f>
        <v>8.1266666666666652</v>
      </c>
      <c r="D50" s="229">
        <f>C50*100/AVERAGE($C$44:$C$46)</f>
        <v>102.94159042927514</v>
      </c>
      <c r="E50" s="51">
        <v>10</v>
      </c>
      <c r="F50" s="50">
        <f t="shared" si="12"/>
        <v>8.6666666666666661</v>
      </c>
      <c r="G50" s="50">
        <f t="shared" si="12"/>
        <v>79.333333333333329</v>
      </c>
      <c r="H50" s="61">
        <f t="shared" si="12"/>
        <v>111</v>
      </c>
      <c r="I50" s="50">
        <f t="shared" si="12"/>
        <v>796.33333333333337</v>
      </c>
      <c r="J50" s="51">
        <v>8</v>
      </c>
      <c r="K50" s="52">
        <f>SUM(K17+K28+K39)/3</f>
        <v>11.366666666666667</v>
      </c>
      <c r="L50" s="51">
        <v>5</v>
      </c>
      <c r="M50" s="52">
        <f>SUM(M17+M28+M39)/3</f>
        <v>44.459323671497593</v>
      </c>
      <c r="N50" s="51">
        <v>7</v>
      </c>
      <c r="O50" s="52">
        <f>SUM(O17+O28+O39)/3</f>
        <v>21.533333333333335</v>
      </c>
      <c r="P50" s="51">
        <v>4</v>
      </c>
      <c r="Q50" s="52">
        <f t="shared" si="13"/>
        <v>34.4</v>
      </c>
      <c r="R50" s="52">
        <f t="shared" si="13"/>
        <v>240.66666666666666</v>
      </c>
      <c r="S50" s="52"/>
      <c r="T50" s="52"/>
      <c r="U50" s="52">
        <f>SUM(U17+U28+U39)/3</f>
        <v>68.966666666666654</v>
      </c>
      <c r="V50" s="51">
        <v>7</v>
      </c>
      <c r="W50" s="168">
        <f t="shared" si="9"/>
        <v>41</v>
      </c>
    </row>
    <row r="51" spans="1:23" s="85" customFormat="1" ht="12.75" x14ac:dyDescent="0.2">
      <c r="A51" s="219">
        <v>7</v>
      </c>
      <c r="B51" s="219" t="s">
        <v>93</v>
      </c>
      <c r="C51" s="228">
        <f>SUM(C18+C29+C40)/3</f>
        <v>7.4799999999999995</v>
      </c>
      <c r="D51" s="229">
        <f>C51*100/AVERAGE($C$44:$C$46)</f>
        <v>94.750175932441934</v>
      </c>
      <c r="E51" s="51">
        <v>8</v>
      </c>
      <c r="F51" s="50">
        <f t="shared" si="12"/>
        <v>8.6666666666666661</v>
      </c>
      <c r="G51" s="50">
        <f t="shared" si="12"/>
        <v>80</v>
      </c>
      <c r="H51" s="61">
        <f t="shared" si="12"/>
        <v>108</v>
      </c>
      <c r="I51" s="50">
        <f t="shared" si="12"/>
        <v>767.66666666666663</v>
      </c>
      <c r="J51" s="51">
        <v>6</v>
      </c>
      <c r="K51" s="52">
        <f>SUM(K18+K29+K40)/3</f>
        <v>11.766666666666666</v>
      </c>
      <c r="L51" s="51">
        <v>5</v>
      </c>
      <c r="M51" s="52">
        <f>SUM(M18+M29+M40)/3</f>
        <v>39.933526570048308</v>
      </c>
      <c r="N51" s="51">
        <v>6</v>
      </c>
      <c r="O51" s="52">
        <f>SUM(O18+O29+O40)/3</f>
        <v>22.533333333333331</v>
      </c>
      <c r="P51" s="51">
        <v>5</v>
      </c>
      <c r="Q51" s="52">
        <f t="shared" si="13"/>
        <v>34.333333333333336</v>
      </c>
      <c r="R51" s="52">
        <f t="shared" si="13"/>
        <v>228</v>
      </c>
      <c r="S51" s="52"/>
      <c r="T51" s="52"/>
      <c r="U51" s="52">
        <f>SUM(U18+U29+U40)/3</f>
        <v>69.099999999999994</v>
      </c>
      <c r="V51" s="51">
        <v>7</v>
      </c>
      <c r="W51" s="168">
        <f t="shared" si="9"/>
        <v>37</v>
      </c>
    </row>
    <row r="52" spans="1:23" s="85" customFormat="1" ht="12.75" x14ac:dyDescent="0.2">
      <c r="A52" s="219">
        <v>8</v>
      </c>
      <c r="B52" s="219" t="s">
        <v>371</v>
      </c>
      <c r="C52" s="228">
        <f>SUM(C19+C30+C41)/3</f>
        <v>8.01</v>
      </c>
      <c r="D52" s="229">
        <f>C52*100/AVERAGE($C$44:$C$46)</f>
        <v>101.46375791695988</v>
      </c>
      <c r="E52" s="51">
        <v>10</v>
      </c>
      <c r="F52" s="50">
        <f t="shared" si="12"/>
        <v>8.3333333333333339</v>
      </c>
      <c r="G52" s="50">
        <f t="shared" si="12"/>
        <v>84</v>
      </c>
      <c r="H52" s="61">
        <f t="shared" si="12"/>
        <v>108</v>
      </c>
      <c r="I52" s="50">
        <f t="shared" si="12"/>
        <v>799.33333333333337</v>
      </c>
      <c r="J52" s="51">
        <v>8</v>
      </c>
      <c r="K52" s="52">
        <f>SUM(K19+K30+K41)/3</f>
        <v>11.233333333333334</v>
      </c>
      <c r="L52" s="51">
        <v>4</v>
      </c>
      <c r="M52" s="52">
        <f>SUM(M19+M30+M41)/3</f>
        <v>40.69243498817967</v>
      </c>
      <c r="N52" s="51">
        <v>6</v>
      </c>
      <c r="O52" s="52">
        <f>SUM(O19+O30+O41)/3</f>
        <v>21.666666666666668</v>
      </c>
      <c r="P52" s="51">
        <v>4</v>
      </c>
      <c r="Q52" s="52">
        <f t="shared" si="13"/>
        <v>34.200000000000003</v>
      </c>
      <c r="R52" s="52">
        <f t="shared" si="13"/>
        <v>237.66666666666666</v>
      </c>
      <c r="S52" s="52"/>
      <c r="T52" s="52"/>
      <c r="U52" s="52">
        <f>SUM(U19+U30+U41)/3</f>
        <v>70.033333333333346</v>
      </c>
      <c r="V52" s="51">
        <v>9</v>
      </c>
      <c r="W52" s="168">
        <f t="shared" si="9"/>
        <v>41</v>
      </c>
    </row>
    <row r="55" spans="1:23" x14ac:dyDescent="0.25">
      <c r="B55" s="371" t="s">
        <v>147</v>
      </c>
      <c r="C55" s="371"/>
      <c r="D55" s="371"/>
      <c r="E55" s="371"/>
      <c r="F55" s="371"/>
      <c r="G55" s="371"/>
      <c r="H55" s="371"/>
    </row>
    <row r="56" spans="1:23" x14ac:dyDescent="0.25">
      <c r="B56" s="125" t="s">
        <v>698</v>
      </c>
      <c r="C56" s="367" t="s">
        <v>191</v>
      </c>
      <c r="D56" s="368"/>
      <c r="E56" s="367" t="s">
        <v>148</v>
      </c>
      <c r="F56" s="368"/>
      <c r="G56" s="361" t="s">
        <v>185</v>
      </c>
      <c r="H56" s="368"/>
    </row>
    <row r="57" spans="1:23" x14ac:dyDescent="0.25">
      <c r="B57" s="126" t="s">
        <v>149</v>
      </c>
      <c r="C57" s="372"/>
      <c r="D57" s="373"/>
      <c r="E57" s="373"/>
      <c r="F57" s="373"/>
      <c r="G57" s="373"/>
      <c r="H57" s="374"/>
    </row>
    <row r="58" spans="1:23" s="89" customFormat="1" x14ac:dyDescent="0.25">
      <c r="B58" s="126" t="s">
        <v>214</v>
      </c>
      <c r="C58" s="397" t="s">
        <v>270</v>
      </c>
      <c r="D58" s="401"/>
      <c r="E58" s="357" t="s">
        <v>631</v>
      </c>
      <c r="F58" s="357"/>
      <c r="G58" s="360" t="s">
        <v>541</v>
      </c>
      <c r="H58" s="366"/>
    </row>
    <row r="59" spans="1:23" s="89" customFormat="1" x14ac:dyDescent="0.25">
      <c r="B59" s="126" t="s">
        <v>162</v>
      </c>
      <c r="C59" s="397" t="s">
        <v>531</v>
      </c>
      <c r="D59" s="398"/>
      <c r="E59" s="361" t="s">
        <v>486</v>
      </c>
      <c r="F59" s="361"/>
      <c r="G59" s="360" t="s">
        <v>542</v>
      </c>
      <c r="H59" s="366"/>
    </row>
    <row r="60" spans="1:23" x14ac:dyDescent="0.25">
      <c r="B60" s="126" t="s">
        <v>150</v>
      </c>
      <c r="C60" s="365">
        <v>2.1</v>
      </c>
      <c r="D60" s="366"/>
      <c r="E60" s="365">
        <v>2</v>
      </c>
      <c r="F60" s="366"/>
      <c r="G60" s="365">
        <v>1.5</v>
      </c>
      <c r="H60" s="366"/>
    </row>
    <row r="61" spans="1:23" x14ac:dyDescent="0.25">
      <c r="B61" s="126" t="s">
        <v>151</v>
      </c>
      <c r="C61" s="399">
        <v>7</v>
      </c>
      <c r="D61" s="400"/>
      <c r="E61" s="390">
        <v>5.5</v>
      </c>
      <c r="F61" s="391"/>
      <c r="G61" s="390">
        <v>5.4</v>
      </c>
      <c r="H61" s="391"/>
    </row>
    <row r="62" spans="1:23" x14ac:dyDescent="0.25">
      <c r="B62" s="126" t="s">
        <v>152</v>
      </c>
      <c r="C62" s="365">
        <v>274</v>
      </c>
      <c r="D62" s="366"/>
      <c r="E62" s="390">
        <v>113</v>
      </c>
      <c r="F62" s="391"/>
      <c r="G62" s="390">
        <v>42</v>
      </c>
      <c r="H62" s="391"/>
    </row>
    <row r="63" spans="1:23" x14ac:dyDescent="0.25">
      <c r="B63" s="126" t="s">
        <v>153</v>
      </c>
      <c r="C63" s="365">
        <v>153</v>
      </c>
      <c r="D63" s="366"/>
      <c r="E63" s="365">
        <v>130</v>
      </c>
      <c r="F63" s="366"/>
      <c r="G63" s="365">
        <v>102</v>
      </c>
      <c r="H63" s="366"/>
    </row>
    <row r="64" spans="1:23" x14ac:dyDescent="0.25">
      <c r="B64" s="126" t="s">
        <v>192</v>
      </c>
      <c r="C64" s="365" t="s">
        <v>633</v>
      </c>
      <c r="D64" s="360"/>
      <c r="E64" s="360"/>
      <c r="F64" s="360"/>
      <c r="G64" s="360"/>
      <c r="H64" s="366"/>
    </row>
    <row r="65" spans="2:8" x14ac:dyDescent="0.25">
      <c r="B65" s="126" t="s">
        <v>154</v>
      </c>
      <c r="C65" s="362" t="s">
        <v>521</v>
      </c>
      <c r="D65" s="362"/>
      <c r="E65" s="362" t="s">
        <v>632</v>
      </c>
      <c r="F65" s="362"/>
      <c r="G65" s="362" t="s">
        <v>521</v>
      </c>
      <c r="H65" s="362"/>
    </row>
    <row r="66" spans="2:8" x14ac:dyDescent="0.25">
      <c r="B66" s="125" t="s">
        <v>155</v>
      </c>
      <c r="C66" s="367" t="s">
        <v>522</v>
      </c>
      <c r="D66" s="368"/>
      <c r="E66" s="362" t="s">
        <v>634</v>
      </c>
      <c r="F66" s="362"/>
      <c r="G66" s="362" t="s">
        <v>543</v>
      </c>
      <c r="H66" s="362"/>
    </row>
    <row r="67" spans="2:8" x14ac:dyDescent="0.25">
      <c r="B67" s="126" t="s">
        <v>156</v>
      </c>
      <c r="C67" s="363"/>
      <c r="D67" s="363"/>
      <c r="E67" s="363"/>
      <c r="F67" s="363"/>
      <c r="G67" s="363"/>
      <c r="H67" s="363"/>
    </row>
    <row r="68" spans="2:8" x14ac:dyDescent="0.25">
      <c r="B68" s="126" t="s">
        <v>157</v>
      </c>
      <c r="C68" s="127" t="s">
        <v>521</v>
      </c>
      <c r="D68" s="247" t="s">
        <v>529</v>
      </c>
      <c r="E68" s="251" t="s">
        <v>431</v>
      </c>
      <c r="F68" s="217" t="s">
        <v>635</v>
      </c>
      <c r="G68" s="251" t="s">
        <v>521</v>
      </c>
      <c r="H68" s="217" t="s">
        <v>190</v>
      </c>
    </row>
    <row r="69" spans="2:8" x14ac:dyDescent="0.25">
      <c r="B69" s="126" t="s">
        <v>189</v>
      </c>
      <c r="C69" s="126" t="s">
        <v>446</v>
      </c>
      <c r="D69" s="247" t="s">
        <v>524</v>
      </c>
      <c r="E69" s="251" t="s">
        <v>414</v>
      </c>
      <c r="F69" s="217" t="s">
        <v>636</v>
      </c>
      <c r="G69" s="251" t="s">
        <v>414</v>
      </c>
      <c r="H69" s="217" t="s">
        <v>544</v>
      </c>
    </row>
    <row r="70" spans="2:8" x14ac:dyDescent="0.25">
      <c r="B70" s="126" t="s">
        <v>189</v>
      </c>
      <c r="C70" s="126" t="s">
        <v>523</v>
      </c>
      <c r="D70" s="247" t="s">
        <v>525</v>
      </c>
      <c r="E70" s="251" t="s">
        <v>637</v>
      </c>
      <c r="F70" s="217" t="s">
        <v>476</v>
      </c>
      <c r="G70" s="251" t="s">
        <v>546</v>
      </c>
      <c r="H70" s="217" t="s">
        <v>545</v>
      </c>
    </row>
    <row r="71" spans="2:8" s="89" customFormat="1" x14ac:dyDescent="0.25">
      <c r="B71" s="126"/>
      <c r="C71" s="126"/>
      <c r="D71" s="247"/>
      <c r="E71" s="251"/>
      <c r="F71" s="217"/>
      <c r="G71" s="251"/>
      <c r="H71" s="217"/>
    </row>
    <row r="72" spans="2:8" s="89" customFormat="1" x14ac:dyDescent="0.25">
      <c r="B72" s="126" t="s">
        <v>491</v>
      </c>
      <c r="C72" s="126"/>
      <c r="D72" s="247"/>
      <c r="E72" s="251" t="s">
        <v>641</v>
      </c>
      <c r="F72" s="251" t="s">
        <v>493</v>
      </c>
      <c r="G72" s="115"/>
      <c r="H72" s="115"/>
    </row>
    <row r="73" spans="2:8" x14ac:dyDescent="0.25">
      <c r="B73" s="126"/>
      <c r="C73" s="126"/>
      <c r="D73" s="152"/>
      <c r="E73" s="241"/>
      <c r="F73" s="250"/>
      <c r="G73" s="244"/>
      <c r="H73" s="244"/>
    </row>
    <row r="74" spans="2:8" x14ac:dyDescent="0.25">
      <c r="B74" s="126" t="s">
        <v>158</v>
      </c>
      <c r="C74" s="357"/>
      <c r="D74" s="357"/>
      <c r="E74" s="357"/>
      <c r="F74" s="357"/>
      <c r="G74" s="357"/>
      <c r="H74" s="357"/>
    </row>
    <row r="75" spans="2:8" x14ac:dyDescent="0.25">
      <c r="B75" s="126" t="s">
        <v>159</v>
      </c>
      <c r="C75" s="126" t="s">
        <v>455</v>
      </c>
      <c r="D75" s="126" t="s">
        <v>235</v>
      </c>
      <c r="E75" s="251" t="s">
        <v>414</v>
      </c>
      <c r="F75" s="251" t="s">
        <v>638</v>
      </c>
      <c r="G75" s="251" t="s">
        <v>475</v>
      </c>
      <c r="H75" s="126" t="s">
        <v>235</v>
      </c>
    </row>
    <row r="76" spans="2:8" x14ac:dyDescent="0.25">
      <c r="B76" s="129"/>
      <c r="C76" s="126" t="s">
        <v>455</v>
      </c>
      <c r="D76" s="126" t="s">
        <v>234</v>
      </c>
      <c r="E76" s="251" t="s">
        <v>414</v>
      </c>
      <c r="F76" s="251" t="s">
        <v>639</v>
      </c>
      <c r="G76" s="251" t="s">
        <v>475</v>
      </c>
      <c r="H76" s="126" t="s">
        <v>224</v>
      </c>
    </row>
    <row r="77" spans="2:8" s="89" customFormat="1" x14ac:dyDescent="0.25">
      <c r="B77" s="129"/>
      <c r="C77" s="126"/>
      <c r="D77" s="126"/>
      <c r="E77" s="241"/>
      <c r="F77" s="241"/>
      <c r="G77" s="257"/>
      <c r="H77" s="257"/>
    </row>
    <row r="78" spans="2:8" s="116" customFormat="1" ht="11.25" x14ac:dyDescent="0.15">
      <c r="B78" s="126" t="s">
        <v>237</v>
      </c>
      <c r="C78" s="126" t="s">
        <v>483</v>
      </c>
      <c r="D78" s="126" t="s">
        <v>252</v>
      </c>
      <c r="E78" s="241"/>
      <c r="F78" s="241"/>
      <c r="G78" s="251"/>
      <c r="H78" s="251"/>
    </row>
    <row r="79" spans="2:8" s="116" customFormat="1" ht="11.25" x14ac:dyDescent="0.15">
      <c r="B79" s="126"/>
      <c r="C79" s="126"/>
      <c r="D79" s="126"/>
      <c r="E79" s="241"/>
      <c r="F79" s="241"/>
      <c r="G79" s="251"/>
      <c r="H79" s="251"/>
    </row>
    <row r="80" spans="2:8" x14ac:dyDescent="0.25">
      <c r="B80" s="126" t="s">
        <v>166</v>
      </c>
      <c r="C80" s="126" t="s">
        <v>528</v>
      </c>
      <c r="D80" s="126" t="s">
        <v>250</v>
      </c>
      <c r="E80" s="251" t="s">
        <v>475</v>
      </c>
      <c r="F80" s="251" t="s">
        <v>640</v>
      </c>
      <c r="G80" s="251" t="s">
        <v>475</v>
      </c>
      <c r="H80" s="251" t="s">
        <v>549</v>
      </c>
    </row>
    <row r="81" spans="2:8" s="89" customFormat="1" x14ac:dyDescent="0.25">
      <c r="B81" s="126"/>
      <c r="C81" s="126" t="s">
        <v>449</v>
      </c>
      <c r="D81" s="126" t="s">
        <v>236</v>
      </c>
      <c r="E81" s="251" t="s">
        <v>485</v>
      </c>
      <c r="F81" s="251" t="s">
        <v>640</v>
      </c>
      <c r="G81" s="251" t="s">
        <v>485</v>
      </c>
      <c r="H81" s="251" t="s">
        <v>550</v>
      </c>
    </row>
    <row r="82" spans="2:8" s="89" customFormat="1" x14ac:dyDescent="0.25">
      <c r="B82" s="126"/>
      <c r="C82" s="126"/>
      <c r="D82" s="126"/>
      <c r="E82" s="241"/>
      <c r="F82" s="241"/>
      <c r="G82" s="251"/>
      <c r="H82" s="251"/>
    </row>
    <row r="83" spans="2:8" x14ac:dyDescent="0.25">
      <c r="B83" s="126" t="s">
        <v>160</v>
      </c>
      <c r="C83" s="126" t="s">
        <v>449</v>
      </c>
      <c r="D83" s="126" t="s">
        <v>276</v>
      </c>
      <c r="E83" s="241"/>
      <c r="F83" s="241"/>
      <c r="G83" s="251" t="s">
        <v>547</v>
      </c>
      <c r="H83" s="251" t="s">
        <v>548</v>
      </c>
    </row>
    <row r="84" spans="2:8" s="89" customFormat="1" x14ac:dyDescent="0.25">
      <c r="B84" s="126"/>
      <c r="C84" s="137"/>
      <c r="D84" s="137"/>
      <c r="E84" s="241"/>
      <c r="F84" s="241"/>
      <c r="G84" s="251"/>
      <c r="H84" s="251"/>
    </row>
    <row r="85" spans="2:8" x14ac:dyDescent="0.25">
      <c r="B85" s="126" t="s">
        <v>196</v>
      </c>
      <c r="C85" s="89" t="s">
        <v>455</v>
      </c>
      <c r="D85" s="89" t="s">
        <v>526</v>
      </c>
      <c r="E85" s="241"/>
      <c r="F85" s="241"/>
      <c r="G85" s="251"/>
      <c r="H85" s="251"/>
    </row>
    <row r="86" spans="2:8" x14ac:dyDescent="0.25">
      <c r="B86" s="129"/>
      <c r="C86" s="126" t="s">
        <v>455</v>
      </c>
      <c r="D86" s="126" t="s">
        <v>527</v>
      </c>
      <c r="E86" s="241"/>
      <c r="F86" s="241"/>
      <c r="G86" s="251"/>
      <c r="H86" s="251"/>
    </row>
    <row r="87" spans="2:8" x14ac:dyDescent="0.25">
      <c r="B87" s="129"/>
      <c r="C87" s="126" t="s">
        <v>528</v>
      </c>
      <c r="D87" s="126" t="s">
        <v>239</v>
      </c>
      <c r="E87" s="241"/>
      <c r="F87" s="241"/>
      <c r="G87" s="251"/>
      <c r="H87" s="251"/>
    </row>
    <row r="88" spans="2:8" x14ac:dyDescent="0.25">
      <c r="B88" s="129"/>
      <c r="C88" s="126"/>
      <c r="D88" s="126"/>
      <c r="E88" s="241"/>
      <c r="F88" s="241"/>
      <c r="G88" s="251"/>
      <c r="H88" s="251"/>
    </row>
    <row r="89" spans="2:8" x14ac:dyDescent="0.25">
      <c r="B89" s="129"/>
      <c r="C89" s="126"/>
      <c r="D89" s="126"/>
      <c r="E89" s="241"/>
      <c r="F89" s="241"/>
      <c r="G89" s="251"/>
      <c r="H89" s="251"/>
    </row>
  </sheetData>
  <mergeCells count="41">
    <mergeCell ref="C58:D58"/>
    <mergeCell ref="E58:F58"/>
    <mergeCell ref="G58:H58"/>
    <mergeCell ref="U7:V7"/>
    <mergeCell ref="W7:W8"/>
    <mergeCell ref="M7:N7"/>
    <mergeCell ref="O7:P7"/>
    <mergeCell ref="B55:H55"/>
    <mergeCell ref="C56:D56"/>
    <mergeCell ref="E56:F56"/>
    <mergeCell ref="G56:H56"/>
    <mergeCell ref="C57:H57"/>
    <mergeCell ref="A7:A8"/>
    <mergeCell ref="B7:B8"/>
    <mergeCell ref="C7:E7"/>
    <mergeCell ref="I7:J7"/>
    <mergeCell ref="K7:L7"/>
    <mergeCell ref="E63:F63"/>
    <mergeCell ref="G63:H63"/>
    <mergeCell ref="C60:D60"/>
    <mergeCell ref="E60:F60"/>
    <mergeCell ref="G60:H60"/>
    <mergeCell ref="C61:D61"/>
    <mergeCell ref="E61:F61"/>
    <mergeCell ref="G61:H61"/>
    <mergeCell ref="E59:F59"/>
    <mergeCell ref="G59:H59"/>
    <mergeCell ref="C59:D59"/>
    <mergeCell ref="C67:H67"/>
    <mergeCell ref="C74:H74"/>
    <mergeCell ref="C64:H64"/>
    <mergeCell ref="C65:D65"/>
    <mergeCell ref="E65:F65"/>
    <mergeCell ref="G65:H65"/>
    <mergeCell ref="C66:D66"/>
    <mergeCell ref="E66:F66"/>
    <mergeCell ref="G66:H66"/>
    <mergeCell ref="C62:D62"/>
    <mergeCell ref="E62:F62"/>
    <mergeCell ref="G62:H62"/>
    <mergeCell ref="C63:D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99"/>
  <sheetViews>
    <sheetView workbookViewId="0">
      <selection activeCell="E3" sqref="E3"/>
    </sheetView>
  </sheetViews>
  <sheetFormatPr defaultRowHeight="15" x14ac:dyDescent="0.25"/>
  <cols>
    <col min="1" max="1" width="3.7109375" customWidth="1"/>
    <col min="2" max="2" width="30.85546875" customWidth="1"/>
    <col min="3" max="3" width="12.5703125" customWidth="1"/>
    <col min="4" max="4" width="25" customWidth="1"/>
    <col min="5" max="5" width="13.7109375" customWidth="1"/>
    <col min="6" max="6" width="24.5703125" customWidth="1"/>
    <col min="7" max="7" width="12.28515625" customWidth="1"/>
    <col min="8" max="8" width="24.5703125" customWidth="1"/>
  </cols>
  <sheetData>
    <row r="2" spans="1:20" x14ac:dyDescent="0.25">
      <c r="B2" s="83" t="s">
        <v>725</v>
      </c>
    </row>
    <row r="3" spans="1:20" x14ac:dyDescent="0.25">
      <c r="B3" s="78" t="s">
        <v>376</v>
      </c>
    </row>
    <row r="6" spans="1:20" ht="15.75" x14ac:dyDescent="0.25">
      <c r="A6" s="76" t="s">
        <v>84</v>
      </c>
    </row>
    <row r="8" spans="1:20" ht="38.25" x14ac:dyDescent="0.25">
      <c r="A8" s="376" t="s">
        <v>1</v>
      </c>
      <c r="B8" s="376" t="s">
        <v>2</v>
      </c>
      <c r="C8" s="376" t="s">
        <v>27</v>
      </c>
      <c r="D8" s="376"/>
      <c r="E8" s="376"/>
      <c r="F8" s="80" t="s">
        <v>5</v>
      </c>
      <c r="G8" s="80" t="s">
        <v>28</v>
      </c>
      <c r="H8" s="80" t="s">
        <v>80</v>
      </c>
      <c r="I8" s="376" t="s">
        <v>8</v>
      </c>
      <c r="J8" s="376"/>
      <c r="K8" s="376" t="s">
        <v>9</v>
      </c>
      <c r="L8" s="376"/>
      <c r="M8" s="376" t="s">
        <v>10</v>
      </c>
      <c r="N8" s="376"/>
      <c r="O8" s="376" t="s">
        <v>12</v>
      </c>
      <c r="P8" s="376"/>
      <c r="Q8" s="375" t="s">
        <v>13</v>
      </c>
    </row>
    <row r="9" spans="1:20" ht="25.5" x14ac:dyDescent="0.25">
      <c r="A9" s="376"/>
      <c r="B9" s="376"/>
      <c r="C9" s="80" t="s">
        <v>14</v>
      </c>
      <c r="D9" s="80" t="s">
        <v>15</v>
      </c>
      <c r="E9" s="80" t="s">
        <v>16</v>
      </c>
      <c r="F9" s="80" t="s">
        <v>16</v>
      </c>
      <c r="G9" s="80" t="s">
        <v>18</v>
      </c>
      <c r="H9" s="80" t="s">
        <v>19</v>
      </c>
      <c r="I9" s="80" t="s">
        <v>20</v>
      </c>
      <c r="J9" s="80" t="s">
        <v>16</v>
      </c>
      <c r="K9" s="80" t="s">
        <v>21</v>
      </c>
      <c r="L9" s="81" t="s">
        <v>16</v>
      </c>
      <c r="M9" s="81" t="s">
        <v>22</v>
      </c>
      <c r="N9" s="81" t="s">
        <v>16</v>
      </c>
      <c r="O9" s="80" t="s">
        <v>21</v>
      </c>
      <c r="P9" s="80" t="s">
        <v>16</v>
      </c>
      <c r="Q9" s="375"/>
    </row>
    <row r="11" spans="1:20" x14ac:dyDescent="0.25">
      <c r="A11" s="57" t="s">
        <v>62</v>
      </c>
    </row>
    <row r="12" spans="1:20" s="85" customFormat="1" ht="12.75" x14ac:dyDescent="0.2">
      <c r="A12" s="304">
        <v>1</v>
      </c>
      <c r="B12" s="304" t="s">
        <v>377</v>
      </c>
      <c r="C12" s="297">
        <v>8.1300000000000008</v>
      </c>
      <c r="D12" s="297">
        <v>100</v>
      </c>
      <c r="E12" s="297">
        <v>10</v>
      </c>
      <c r="F12" s="297">
        <v>8</v>
      </c>
      <c r="G12" s="297">
        <v>58</v>
      </c>
      <c r="H12" s="297">
        <v>99</v>
      </c>
      <c r="I12" s="297">
        <v>697</v>
      </c>
      <c r="J12" s="297">
        <v>8</v>
      </c>
      <c r="K12" s="300">
        <v>11</v>
      </c>
      <c r="L12" s="297">
        <v>4</v>
      </c>
      <c r="M12" s="299">
        <v>47.723270440251575</v>
      </c>
      <c r="N12" s="297">
        <v>7</v>
      </c>
      <c r="O12" s="300">
        <v>62.5</v>
      </c>
      <c r="P12" s="297">
        <v>6</v>
      </c>
      <c r="Q12" s="298">
        <f>SUM(E12+J12+L12+N12+P12)</f>
        <v>35</v>
      </c>
    </row>
    <row r="13" spans="1:20" s="85" customFormat="1" ht="12.75" x14ac:dyDescent="0.2">
      <c r="A13" s="304">
        <v>2</v>
      </c>
      <c r="B13" s="304" t="s">
        <v>378</v>
      </c>
      <c r="C13" s="297">
        <v>7.38</v>
      </c>
      <c r="D13" s="297">
        <v>100</v>
      </c>
      <c r="E13" s="297">
        <v>10</v>
      </c>
      <c r="F13" s="297">
        <v>9</v>
      </c>
      <c r="G13" s="297">
        <v>56</v>
      </c>
      <c r="H13" s="297">
        <v>97</v>
      </c>
      <c r="I13" s="297">
        <v>679</v>
      </c>
      <c r="J13" s="297">
        <v>7</v>
      </c>
      <c r="K13" s="300">
        <v>12.3</v>
      </c>
      <c r="L13" s="297">
        <v>5</v>
      </c>
      <c r="M13" s="299">
        <v>48.538922155688624</v>
      </c>
      <c r="N13" s="297">
        <v>8</v>
      </c>
      <c r="O13" s="300">
        <v>61.4</v>
      </c>
      <c r="P13" s="297">
        <v>5</v>
      </c>
      <c r="Q13" s="298">
        <f t="shared" ref="Q13:Q23" si="0">SUM(E13+J13+L13+N13+P13)</f>
        <v>35</v>
      </c>
    </row>
    <row r="14" spans="1:20" s="85" customFormat="1" ht="12.75" x14ac:dyDescent="0.2">
      <c r="A14" s="304">
        <v>3</v>
      </c>
      <c r="B14" s="304" t="s">
        <v>379</v>
      </c>
      <c r="C14" s="297">
        <v>9.07</v>
      </c>
      <c r="D14" s="301">
        <v>100</v>
      </c>
      <c r="E14" s="297">
        <v>10</v>
      </c>
      <c r="F14" s="297">
        <v>9</v>
      </c>
      <c r="G14" s="297">
        <v>55</v>
      </c>
      <c r="H14" s="297">
        <v>96</v>
      </c>
      <c r="I14" s="297">
        <v>669</v>
      </c>
      <c r="J14" s="297">
        <v>7</v>
      </c>
      <c r="K14" s="300">
        <v>10.6</v>
      </c>
      <c r="L14" s="297">
        <v>4</v>
      </c>
      <c r="M14" s="299">
        <v>51.808383233532929</v>
      </c>
      <c r="N14" s="297">
        <v>9</v>
      </c>
      <c r="O14" s="300">
        <v>63.8</v>
      </c>
      <c r="P14" s="297">
        <v>7</v>
      </c>
      <c r="Q14" s="298">
        <f t="shared" si="0"/>
        <v>37</v>
      </c>
      <c r="S14" s="238"/>
      <c r="T14" s="238"/>
    </row>
    <row r="15" spans="1:20" s="85" customFormat="1" ht="12.75" x14ac:dyDescent="0.2">
      <c r="A15" s="322"/>
      <c r="B15" s="322" t="s">
        <v>719</v>
      </c>
      <c r="C15" s="324">
        <f>SUM(C12:C14)/3</f>
        <v>8.1933333333333334</v>
      </c>
      <c r="D15" s="326">
        <v>100</v>
      </c>
      <c r="E15" s="325">
        <v>10</v>
      </c>
      <c r="F15" s="326">
        <f t="shared" ref="F15:I15" si="1">SUM(F12:F14)/3</f>
        <v>8.6666666666666661</v>
      </c>
      <c r="G15" s="326">
        <f t="shared" si="1"/>
        <v>56.333333333333336</v>
      </c>
      <c r="H15" s="326">
        <f t="shared" si="1"/>
        <v>97.333333333333329</v>
      </c>
      <c r="I15" s="326">
        <f t="shared" si="1"/>
        <v>681.66666666666663</v>
      </c>
      <c r="J15" s="325">
        <v>8</v>
      </c>
      <c r="K15" s="327">
        <f>SUM(K12:K14)/3</f>
        <v>11.299999999999999</v>
      </c>
      <c r="L15" s="325">
        <v>4</v>
      </c>
      <c r="M15" s="324">
        <f>SUM(M12:M14)/3</f>
        <v>49.356858609824378</v>
      </c>
      <c r="N15" s="325">
        <v>8</v>
      </c>
      <c r="O15" s="327">
        <f>SUM(O12:O14)/3</f>
        <v>62.566666666666663</v>
      </c>
      <c r="P15" s="325">
        <v>6</v>
      </c>
      <c r="Q15" s="332">
        <f t="shared" si="0"/>
        <v>36</v>
      </c>
      <c r="S15" s="238"/>
      <c r="T15" s="238"/>
    </row>
    <row r="16" spans="1:20" s="85" customFormat="1" ht="12.75" x14ac:dyDescent="0.2">
      <c r="A16" s="58">
        <v>4</v>
      </c>
      <c r="B16" s="58" t="s">
        <v>380</v>
      </c>
      <c r="C16" s="43">
        <v>8.67</v>
      </c>
      <c r="D16" s="44">
        <f>C16*100/AVERAGE($C$12:$C$14)</f>
        <v>105.81773799837266</v>
      </c>
      <c r="E16" s="43">
        <v>12</v>
      </c>
      <c r="F16" s="43">
        <v>9</v>
      </c>
      <c r="G16" s="43">
        <v>55</v>
      </c>
      <c r="H16" s="43">
        <v>97</v>
      </c>
      <c r="I16" s="43">
        <v>683</v>
      </c>
      <c r="J16" s="43">
        <v>8</v>
      </c>
      <c r="K16" s="47">
        <v>10.5</v>
      </c>
      <c r="L16" s="43">
        <v>4</v>
      </c>
      <c r="M16" s="46">
        <v>48.049382716049386</v>
      </c>
      <c r="N16" s="43">
        <v>8</v>
      </c>
      <c r="O16" s="47">
        <v>63.1</v>
      </c>
      <c r="P16" s="43">
        <v>6</v>
      </c>
      <c r="Q16" s="168">
        <f t="shared" si="0"/>
        <v>38</v>
      </c>
    </row>
    <row r="17" spans="1:20" s="85" customFormat="1" ht="12.75" x14ac:dyDescent="0.2">
      <c r="A17" s="58">
        <v>5</v>
      </c>
      <c r="B17" s="58" t="s">
        <v>381</v>
      </c>
      <c r="C17" s="43">
        <v>9.23</v>
      </c>
      <c r="D17" s="226">
        <f t="shared" ref="D17:D23" si="2">C17*100/AVERAGE($C$12:$C$14)</f>
        <v>112.65256305939788</v>
      </c>
      <c r="E17" s="43">
        <v>12</v>
      </c>
      <c r="F17" s="43">
        <v>9</v>
      </c>
      <c r="G17" s="43">
        <v>51</v>
      </c>
      <c r="H17" s="43">
        <v>97</v>
      </c>
      <c r="I17" s="43">
        <v>687</v>
      </c>
      <c r="J17" s="43">
        <v>8</v>
      </c>
      <c r="K17" s="47">
        <v>11.1</v>
      </c>
      <c r="L17" s="43">
        <v>4</v>
      </c>
      <c r="M17" s="46">
        <v>48.912500000000001</v>
      </c>
      <c r="N17" s="43">
        <v>8</v>
      </c>
      <c r="O17" s="47">
        <v>63.2</v>
      </c>
      <c r="P17" s="43">
        <v>6</v>
      </c>
      <c r="Q17" s="168">
        <f t="shared" si="0"/>
        <v>38</v>
      </c>
    </row>
    <row r="18" spans="1:20" s="85" customFormat="1" ht="12.75" x14ac:dyDescent="0.2">
      <c r="A18" s="58">
        <v>6</v>
      </c>
      <c r="B18" s="58" t="s">
        <v>382</v>
      </c>
      <c r="C18" s="43">
        <v>8.91</v>
      </c>
      <c r="D18" s="226">
        <f t="shared" si="2"/>
        <v>108.74694873881204</v>
      </c>
      <c r="E18" s="43">
        <v>12</v>
      </c>
      <c r="F18" s="43">
        <v>8</v>
      </c>
      <c r="G18" s="43">
        <v>59</v>
      </c>
      <c r="H18" s="43">
        <v>100</v>
      </c>
      <c r="I18" s="43">
        <v>678</v>
      </c>
      <c r="J18" s="43">
        <v>7</v>
      </c>
      <c r="K18" s="47">
        <v>10.199999999999999</v>
      </c>
      <c r="L18" s="43">
        <v>4</v>
      </c>
      <c r="M18" s="46">
        <v>51.975000000000001</v>
      </c>
      <c r="N18" s="43">
        <v>9</v>
      </c>
      <c r="O18" s="47">
        <v>63.3</v>
      </c>
      <c r="P18" s="43">
        <v>6</v>
      </c>
      <c r="Q18" s="168">
        <f t="shared" si="0"/>
        <v>38</v>
      </c>
    </row>
    <row r="19" spans="1:20" s="85" customFormat="1" ht="12.75" x14ac:dyDescent="0.2">
      <c r="A19" s="58">
        <v>7</v>
      </c>
      <c r="B19" s="58" t="s">
        <v>383</v>
      </c>
      <c r="C19" s="43">
        <v>8.31</v>
      </c>
      <c r="D19" s="226">
        <f t="shared" si="2"/>
        <v>101.42392188771359</v>
      </c>
      <c r="E19" s="43">
        <v>10</v>
      </c>
      <c r="F19" s="43">
        <v>9</v>
      </c>
      <c r="G19" s="43">
        <v>57</v>
      </c>
      <c r="H19" s="43">
        <v>99</v>
      </c>
      <c r="I19" s="43">
        <v>671</v>
      </c>
      <c r="J19" s="43">
        <v>7</v>
      </c>
      <c r="K19" s="231">
        <v>10.4</v>
      </c>
      <c r="L19" s="43">
        <v>4</v>
      </c>
      <c r="M19" s="46">
        <v>50.846625766871171</v>
      </c>
      <c r="N19" s="43">
        <v>9</v>
      </c>
      <c r="O19" s="47">
        <v>63.6</v>
      </c>
      <c r="P19" s="43">
        <v>6</v>
      </c>
      <c r="Q19" s="168">
        <f t="shared" si="0"/>
        <v>36</v>
      </c>
    </row>
    <row r="20" spans="1:20" s="85" customFormat="1" ht="12.75" x14ac:dyDescent="0.2">
      <c r="A20" s="58">
        <v>8</v>
      </c>
      <c r="B20" s="58" t="s">
        <v>384</v>
      </c>
      <c r="C20" s="43">
        <v>9.15</v>
      </c>
      <c r="D20" s="226">
        <f t="shared" si="2"/>
        <v>111.67615947925142</v>
      </c>
      <c r="E20" s="43">
        <v>12</v>
      </c>
      <c r="F20" s="43">
        <v>9</v>
      </c>
      <c r="G20" s="43">
        <v>55</v>
      </c>
      <c r="H20" s="43">
        <v>97</v>
      </c>
      <c r="I20" s="43">
        <v>678</v>
      </c>
      <c r="J20" s="43">
        <v>7</v>
      </c>
      <c r="K20" s="231">
        <v>10.7</v>
      </c>
      <c r="L20" s="43">
        <v>4</v>
      </c>
      <c r="M20" s="46">
        <v>53.251533742331283</v>
      </c>
      <c r="N20" s="43">
        <v>9</v>
      </c>
      <c r="O20" s="47">
        <v>63.2</v>
      </c>
      <c r="P20" s="43">
        <v>6</v>
      </c>
      <c r="Q20" s="168">
        <f t="shared" si="0"/>
        <v>38</v>
      </c>
    </row>
    <row r="21" spans="1:20" s="85" customFormat="1" ht="12.75" x14ac:dyDescent="0.2">
      <c r="A21" s="58">
        <v>9</v>
      </c>
      <c r="B21" s="58" t="s">
        <v>724</v>
      </c>
      <c r="C21" s="43">
        <v>7.95</v>
      </c>
      <c r="D21" s="226">
        <f t="shared" si="2"/>
        <v>97.030105777054516</v>
      </c>
      <c r="E21" s="43">
        <v>10</v>
      </c>
      <c r="F21" s="43">
        <v>7</v>
      </c>
      <c r="G21" s="43">
        <v>58</v>
      </c>
      <c r="H21" s="43">
        <v>96</v>
      </c>
      <c r="I21" s="43">
        <v>691</v>
      </c>
      <c r="J21" s="43">
        <v>8</v>
      </c>
      <c r="K21" s="231">
        <v>12.5</v>
      </c>
      <c r="L21" s="43">
        <v>5</v>
      </c>
      <c r="M21" s="46">
        <v>49.341463414634148</v>
      </c>
      <c r="N21" s="43">
        <v>8</v>
      </c>
      <c r="O21" s="47">
        <v>61.4</v>
      </c>
      <c r="P21" s="43">
        <v>5</v>
      </c>
      <c r="Q21" s="168">
        <f t="shared" si="0"/>
        <v>36</v>
      </c>
    </row>
    <row r="22" spans="1:20" s="85" customFormat="1" ht="12.75" x14ac:dyDescent="0.2">
      <c r="A22" s="58">
        <v>10</v>
      </c>
      <c r="B22" s="58" t="s">
        <v>385</v>
      </c>
      <c r="C22" s="43">
        <v>8.82</v>
      </c>
      <c r="D22" s="226">
        <f t="shared" si="2"/>
        <v>107.64849471114728</v>
      </c>
      <c r="E22" s="43">
        <v>12</v>
      </c>
      <c r="F22" s="43">
        <v>9</v>
      </c>
      <c r="G22" s="43">
        <v>54</v>
      </c>
      <c r="H22" s="43">
        <v>97</v>
      </c>
      <c r="I22" s="43">
        <v>672</v>
      </c>
      <c r="J22" s="43">
        <v>7</v>
      </c>
      <c r="K22" s="231">
        <v>11.1</v>
      </c>
      <c r="L22" s="43">
        <v>4</v>
      </c>
      <c r="M22" s="46">
        <v>51.447852760736197</v>
      </c>
      <c r="N22" s="43">
        <v>9</v>
      </c>
      <c r="O22" s="47">
        <v>63.2</v>
      </c>
      <c r="P22" s="43">
        <v>6</v>
      </c>
      <c r="Q22" s="168">
        <f t="shared" si="0"/>
        <v>38</v>
      </c>
    </row>
    <row r="23" spans="1:20" s="85" customFormat="1" ht="12.75" x14ac:dyDescent="0.2">
      <c r="A23" s="58">
        <v>11</v>
      </c>
      <c r="B23" s="58" t="s">
        <v>386</v>
      </c>
      <c r="C23" s="43">
        <v>9.0399999999999991</v>
      </c>
      <c r="D23" s="226">
        <f t="shared" si="2"/>
        <v>110.33360455655003</v>
      </c>
      <c r="E23" s="43">
        <v>12</v>
      </c>
      <c r="F23" s="43">
        <v>9</v>
      </c>
      <c r="G23" s="43">
        <v>54</v>
      </c>
      <c r="H23" s="43">
        <v>100</v>
      </c>
      <c r="I23" s="43">
        <v>654</v>
      </c>
      <c r="J23" s="43">
        <v>7</v>
      </c>
      <c r="K23" s="231">
        <v>10.7</v>
      </c>
      <c r="L23" s="43">
        <v>4</v>
      </c>
      <c r="M23" s="46">
        <v>54.819277108433731</v>
      </c>
      <c r="N23" s="43">
        <v>9</v>
      </c>
      <c r="O23" s="47">
        <v>63.1</v>
      </c>
      <c r="P23" s="43">
        <v>6</v>
      </c>
      <c r="Q23" s="168">
        <f t="shared" si="0"/>
        <v>38</v>
      </c>
    </row>
    <row r="25" spans="1:20" s="63" customFormat="1" x14ac:dyDescent="0.25">
      <c r="A25" s="113" t="s">
        <v>708</v>
      </c>
    </row>
    <row r="26" spans="1:20" s="85" customFormat="1" ht="12.75" x14ac:dyDescent="0.2">
      <c r="A26" s="304">
        <v>1</v>
      </c>
      <c r="B26" s="304" t="s">
        <v>377</v>
      </c>
      <c r="C26" s="299">
        <v>7.84</v>
      </c>
      <c r="D26" s="297">
        <v>100</v>
      </c>
      <c r="E26" s="297">
        <v>10</v>
      </c>
      <c r="F26" s="297">
        <v>7</v>
      </c>
      <c r="G26" s="297">
        <v>75</v>
      </c>
      <c r="H26" s="297">
        <v>101</v>
      </c>
      <c r="I26" s="297">
        <v>670</v>
      </c>
      <c r="J26" s="297">
        <v>7</v>
      </c>
      <c r="K26" s="300">
        <v>11.6</v>
      </c>
      <c r="L26" s="297">
        <v>4</v>
      </c>
      <c r="M26" s="299">
        <v>49.9</v>
      </c>
      <c r="N26" s="297">
        <v>8</v>
      </c>
      <c r="O26" s="300">
        <v>62.1</v>
      </c>
      <c r="P26" s="297">
        <v>6</v>
      </c>
      <c r="Q26" s="298">
        <f>SUM(E26+J26+L26+N26+P26)</f>
        <v>35</v>
      </c>
      <c r="R26" s="86"/>
    </row>
    <row r="27" spans="1:20" s="85" customFormat="1" ht="12.75" x14ac:dyDescent="0.2">
      <c r="A27" s="304">
        <v>2</v>
      </c>
      <c r="B27" s="304" t="s">
        <v>378</v>
      </c>
      <c r="C27" s="299">
        <v>7.79</v>
      </c>
      <c r="D27" s="297">
        <v>100</v>
      </c>
      <c r="E27" s="297">
        <v>10</v>
      </c>
      <c r="F27" s="297">
        <v>8</v>
      </c>
      <c r="G27" s="297">
        <v>86</v>
      </c>
      <c r="H27" s="297">
        <v>96</v>
      </c>
      <c r="I27" s="297">
        <v>670</v>
      </c>
      <c r="J27" s="297">
        <v>7</v>
      </c>
      <c r="K27" s="300">
        <v>12.4</v>
      </c>
      <c r="L27" s="297">
        <v>5</v>
      </c>
      <c r="M27" s="299">
        <v>54.5</v>
      </c>
      <c r="N27" s="297">
        <v>9</v>
      </c>
      <c r="O27" s="300">
        <v>62</v>
      </c>
      <c r="P27" s="297">
        <v>6</v>
      </c>
      <c r="Q27" s="298">
        <f t="shared" ref="Q27:Q37" si="3">SUM(E27+J27+L27+N27+P27)</f>
        <v>37</v>
      </c>
    </row>
    <row r="28" spans="1:20" s="85" customFormat="1" ht="12.75" x14ac:dyDescent="0.2">
      <c r="A28" s="304">
        <v>3</v>
      </c>
      <c r="B28" s="304" t="s">
        <v>379</v>
      </c>
      <c r="C28" s="299">
        <v>8.83</v>
      </c>
      <c r="D28" s="301">
        <v>100</v>
      </c>
      <c r="E28" s="297">
        <v>10</v>
      </c>
      <c r="F28" s="297">
        <v>8</v>
      </c>
      <c r="G28" s="297">
        <v>82</v>
      </c>
      <c r="H28" s="297">
        <v>103</v>
      </c>
      <c r="I28" s="297">
        <v>654</v>
      </c>
      <c r="J28" s="297">
        <v>7</v>
      </c>
      <c r="K28" s="300">
        <v>10.3</v>
      </c>
      <c r="L28" s="297">
        <v>4</v>
      </c>
      <c r="M28" s="299">
        <v>56.6</v>
      </c>
      <c r="N28" s="297">
        <v>9</v>
      </c>
      <c r="O28" s="300">
        <v>63.1</v>
      </c>
      <c r="P28" s="297">
        <v>6</v>
      </c>
      <c r="Q28" s="298">
        <f t="shared" si="3"/>
        <v>36</v>
      </c>
      <c r="S28" s="238"/>
      <c r="T28" s="238"/>
    </row>
    <row r="29" spans="1:20" s="85" customFormat="1" ht="12.75" x14ac:dyDescent="0.2">
      <c r="A29" s="322"/>
      <c r="B29" s="322" t="s">
        <v>719</v>
      </c>
      <c r="C29" s="324">
        <f>SUM(C26:C28)/3</f>
        <v>8.1533333333333342</v>
      </c>
      <c r="D29" s="326">
        <v>100</v>
      </c>
      <c r="E29" s="325">
        <v>10</v>
      </c>
      <c r="F29" s="326">
        <f>SUM(F26:F28)/3</f>
        <v>7.666666666666667</v>
      </c>
      <c r="G29" s="326">
        <f t="shared" ref="G29:I29" si="4">SUM(G26:G28)/3</f>
        <v>81</v>
      </c>
      <c r="H29" s="326">
        <f t="shared" si="4"/>
        <v>100</v>
      </c>
      <c r="I29" s="326">
        <f t="shared" si="4"/>
        <v>664.66666666666663</v>
      </c>
      <c r="J29" s="325">
        <v>7</v>
      </c>
      <c r="K29" s="327">
        <f>SUM(K26:K28)/3</f>
        <v>11.433333333333332</v>
      </c>
      <c r="L29" s="325">
        <v>4</v>
      </c>
      <c r="M29" s="324">
        <f>SUM(M26:M28)/3</f>
        <v>53.666666666666664</v>
      </c>
      <c r="N29" s="325">
        <v>9</v>
      </c>
      <c r="O29" s="327">
        <f>SUM(O26:O28)/3</f>
        <v>62.4</v>
      </c>
      <c r="P29" s="325">
        <v>6</v>
      </c>
      <c r="Q29" s="332">
        <f t="shared" si="3"/>
        <v>36</v>
      </c>
      <c r="S29" s="238"/>
      <c r="T29" s="238"/>
    </row>
    <row r="30" spans="1:20" s="85" customFormat="1" ht="12.75" x14ac:dyDescent="0.2">
      <c r="A30" s="58">
        <v>4</v>
      </c>
      <c r="B30" s="58" t="s">
        <v>380</v>
      </c>
      <c r="C30" s="46">
        <v>9.91</v>
      </c>
      <c r="D30" s="44">
        <f>C30*100/AVERAGE($C$26:$C$28)</f>
        <v>121.54538021259198</v>
      </c>
      <c r="E30" s="43">
        <v>14</v>
      </c>
      <c r="F30" s="43">
        <v>9</v>
      </c>
      <c r="G30" s="43">
        <v>77</v>
      </c>
      <c r="H30" s="43">
        <v>96</v>
      </c>
      <c r="I30" s="43">
        <v>680</v>
      </c>
      <c r="J30" s="43">
        <v>7</v>
      </c>
      <c r="K30" s="47">
        <v>10.6</v>
      </c>
      <c r="L30" s="43">
        <v>4</v>
      </c>
      <c r="M30" s="46">
        <v>51.8</v>
      </c>
      <c r="N30" s="43">
        <v>9</v>
      </c>
      <c r="O30" s="47">
        <v>63.9</v>
      </c>
      <c r="P30" s="43">
        <v>7</v>
      </c>
      <c r="Q30" s="168">
        <f t="shared" si="3"/>
        <v>41</v>
      </c>
    </row>
    <row r="31" spans="1:20" s="85" customFormat="1" ht="12.75" x14ac:dyDescent="0.2">
      <c r="A31" s="58">
        <v>5</v>
      </c>
      <c r="B31" s="58" t="s">
        <v>381</v>
      </c>
      <c r="C31" s="46">
        <v>9.17</v>
      </c>
      <c r="D31" s="226">
        <f t="shared" ref="D31:D37" si="5">C31*100/AVERAGE($C$26:$C$28)</f>
        <v>112.46933769419459</v>
      </c>
      <c r="E31" s="43">
        <v>12</v>
      </c>
      <c r="F31" s="43">
        <v>6</v>
      </c>
      <c r="G31" s="43">
        <v>61</v>
      </c>
      <c r="H31" s="43">
        <v>129</v>
      </c>
      <c r="I31" s="43">
        <v>662</v>
      </c>
      <c r="J31" s="43">
        <v>7</v>
      </c>
      <c r="K31" s="47">
        <v>10.7</v>
      </c>
      <c r="L31" s="43">
        <v>4</v>
      </c>
      <c r="M31" s="46">
        <v>53.7</v>
      </c>
      <c r="N31" s="43">
        <v>9</v>
      </c>
      <c r="O31" s="47">
        <v>63.7</v>
      </c>
      <c r="P31" s="43">
        <v>7</v>
      </c>
      <c r="Q31" s="168">
        <f t="shared" si="3"/>
        <v>39</v>
      </c>
    </row>
    <row r="32" spans="1:20" s="85" customFormat="1" ht="12.75" x14ac:dyDescent="0.2">
      <c r="A32" s="58">
        <v>6</v>
      </c>
      <c r="B32" s="58" t="s">
        <v>382</v>
      </c>
      <c r="C32" s="46">
        <v>8.92</v>
      </c>
      <c r="D32" s="226">
        <f t="shared" si="5"/>
        <v>109.40310711365494</v>
      </c>
      <c r="E32" s="43">
        <v>12</v>
      </c>
      <c r="F32" s="43">
        <v>8</v>
      </c>
      <c r="G32" s="43">
        <v>78</v>
      </c>
      <c r="H32" s="43">
        <v>103</v>
      </c>
      <c r="I32" s="43">
        <v>668</v>
      </c>
      <c r="J32" s="43">
        <v>7</v>
      </c>
      <c r="K32" s="47">
        <v>10.4</v>
      </c>
      <c r="L32" s="43">
        <v>4</v>
      </c>
      <c r="M32" s="46">
        <v>59.1</v>
      </c>
      <c r="N32" s="43">
        <v>9</v>
      </c>
      <c r="O32" s="47">
        <v>63.8</v>
      </c>
      <c r="P32" s="43">
        <v>7</v>
      </c>
      <c r="Q32" s="168">
        <f t="shared" si="3"/>
        <v>39</v>
      </c>
    </row>
    <row r="33" spans="1:20" s="85" customFormat="1" ht="12.75" x14ac:dyDescent="0.2">
      <c r="A33" s="58">
        <v>7</v>
      </c>
      <c r="B33" s="58" t="s">
        <v>383</v>
      </c>
      <c r="C33" s="46">
        <v>8.4499999999999993</v>
      </c>
      <c r="D33" s="226">
        <f t="shared" si="5"/>
        <v>103.63859362224036</v>
      </c>
      <c r="E33" s="43">
        <v>10</v>
      </c>
      <c r="F33" s="43">
        <v>9</v>
      </c>
      <c r="G33" s="43">
        <v>72</v>
      </c>
      <c r="H33" s="43">
        <v>101</v>
      </c>
      <c r="I33" s="43">
        <v>647</v>
      </c>
      <c r="J33" s="43">
        <v>6</v>
      </c>
      <c r="K33" s="231">
        <v>10.4</v>
      </c>
      <c r="L33" s="43">
        <v>4</v>
      </c>
      <c r="M33" s="46">
        <v>55.8</v>
      </c>
      <c r="N33" s="43">
        <v>9</v>
      </c>
      <c r="O33" s="47">
        <v>63.7</v>
      </c>
      <c r="P33" s="43">
        <v>7</v>
      </c>
      <c r="Q33" s="168">
        <f t="shared" si="3"/>
        <v>36</v>
      </c>
    </row>
    <row r="34" spans="1:20" s="85" customFormat="1" ht="12.75" x14ac:dyDescent="0.2">
      <c r="A34" s="58">
        <v>8</v>
      </c>
      <c r="B34" s="58" t="s">
        <v>384</v>
      </c>
      <c r="C34" s="46">
        <v>8.6999999999999993</v>
      </c>
      <c r="D34" s="226">
        <f t="shared" si="5"/>
        <v>106.70482420278002</v>
      </c>
      <c r="E34" s="43">
        <v>12</v>
      </c>
      <c r="F34" s="43">
        <v>9</v>
      </c>
      <c r="G34" s="43">
        <v>77</v>
      </c>
      <c r="H34" s="43">
        <v>103</v>
      </c>
      <c r="I34" s="43">
        <v>655</v>
      </c>
      <c r="J34" s="43">
        <v>7</v>
      </c>
      <c r="K34" s="231">
        <v>10.4</v>
      </c>
      <c r="L34" s="43">
        <v>4</v>
      </c>
      <c r="M34" s="46">
        <v>56.6</v>
      </c>
      <c r="N34" s="43">
        <v>9</v>
      </c>
      <c r="O34" s="47">
        <v>63.4</v>
      </c>
      <c r="P34" s="43">
        <v>6</v>
      </c>
      <c r="Q34" s="168">
        <f t="shared" si="3"/>
        <v>38</v>
      </c>
    </row>
    <row r="35" spans="1:20" s="85" customFormat="1" ht="12.75" x14ac:dyDescent="0.2">
      <c r="A35" s="58">
        <v>9</v>
      </c>
      <c r="B35" s="58" t="s">
        <v>724</v>
      </c>
      <c r="C35" s="46">
        <v>8.34</v>
      </c>
      <c r="D35" s="226">
        <f t="shared" si="5"/>
        <v>102.28945216680293</v>
      </c>
      <c r="E35" s="43">
        <v>10</v>
      </c>
      <c r="F35" s="43">
        <v>7</v>
      </c>
      <c r="G35" s="43">
        <v>79</v>
      </c>
      <c r="H35" s="43">
        <v>101</v>
      </c>
      <c r="I35" s="43">
        <v>678</v>
      </c>
      <c r="J35" s="43">
        <v>7</v>
      </c>
      <c r="K35" s="231">
        <v>12.2</v>
      </c>
      <c r="L35" s="43">
        <v>5</v>
      </c>
      <c r="M35" s="46">
        <v>51.6</v>
      </c>
      <c r="N35" s="43">
        <v>9</v>
      </c>
      <c r="O35" s="47">
        <v>61.7</v>
      </c>
      <c r="P35" s="43">
        <v>5</v>
      </c>
      <c r="Q35" s="168">
        <f t="shared" si="3"/>
        <v>36</v>
      </c>
    </row>
    <row r="36" spans="1:20" s="85" customFormat="1" ht="12.75" x14ac:dyDescent="0.2">
      <c r="A36" s="58">
        <v>10</v>
      </c>
      <c r="B36" s="58" t="s">
        <v>385</v>
      </c>
      <c r="C36" s="46">
        <v>9.27</v>
      </c>
      <c r="D36" s="226">
        <f t="shared" si="5"/>
        <v>113.69582992641045</v>
      </c>
      <c r="E36" s="43">
        <v>12</v>
      </c>
      <c r="F36" s="43">
        <v>8</v>
      </c>
      <c r="G36" s="43">
        <v>77</v>
      </c>
      <c r="H36" s="43">
        <v>101</v>
      </c>
      <c r="I36" s="43">
        <v>658</v>
      </c>
      <c r="J36" s="43">
        <v>7</v>
      </c>
      <c r="K36" s="231">
        <v>10.4</v>
      </c>
      <c r="L36" s="43">
        <v>4</v>
      </c>
      <c r="M36" s="46">
        <v>53.7</v>
      </c>
      <c r="N36" s="43">
        <v>9</v>
      </c>
      <c r="O36" s="47">
        <v>63.6</v>
      </c>
      <c r="P36" s="43">
        <v>6</v>
      </c>
      <c r="Q36" s="168">
        <f t="shared" si="3"/>
        <v>38</v>
      </c>
    </row>
    <row r="37" spans="1:20" s="85" customFormat="1" ht="12.75" x14ac:dyDescent="0.2">
      <c r="A37" s="58">
        <v>11</v>
      </c>
      <c r="B37" s="58" t="s">
        <v>386</v>
      </c>
      <c r="C37" s="46">
        <v>8.67</v>
      </c>
      <c r="D37" s="226">
        <f t="shared" si="5"/>
        <v>106.33687653311527</v>
      </c>
      <c r="E37" s="43">
        <v>12</v>
      </c>
      <c r="F37" s="43">
        <v>9</v>
      </c>
      <c r="G37" s="43">
        <v>69</v>
      </c>
      <c r="H37" s="43">
        <v>101</v>
      </c>
      <c r="I37" s="43">
        <v>645</v>
      </c>
      <c r="J37" s="43">
        <v>6</v>
      </c>
      <c r="K37" s="231">
        <v>10.3</v>
      </c>
      <c r="L37" s="43">
        <v>4</v>
      </c>
      <c r="M37" s="46">
        <v>62</v>
      </c>
      <c r="N37" s="43">
        <v>9</v>
      </c>
      <c r="O37" s="47">
        <v>62.9</v>
      </c>
      <c r="P37" s="43">
        <v>6</v>
      </c>
      <c r="Q37" s="168">
        <f t="shared" si="3"/>
        <v>37</v>
      </c>
    </row>
    <row r="39" spans="1:20" s="63" customFormat="1" x14ac:dyDescent="0.25">
      <c r="A39" s="101" t="s">
        <v>94</v>
      </c>
    </row>
    <row r="40" spans="1:20" s="85" customFormat="1" ht="12.75" x14ac:dyDescent="0.2">
      <c r="A40" s="304">
        <v>1</v>
      </c>
      <c r="B40" s="304" t="s">
        <v>377</v>
      </c>
      <c r="C40" s="299">
        <v>6.39</v>
      </c>
      <c r="D40" s="297">
        <v>100</v>
      </c>
      <c r="E40" s="297">
        <v>10</v>
      </c>
      <c r="F40" s="297">
        <v>8</v>
      </c>
      <c r="G40" s="297">
        <v>54</v>
      </c>
      <c r="H40" s="297">
        <v>111</v>
      </c>
      <c r="I40" s="301">
        <v>672</v>
      </c>
      <c r="J40" s="297">
        <v>7</v>
      </c>
      <c r="K40" s="300">
        <v>10.199999999999999</v>
      </c>
      <c r="L40" s="297">
        <v>4</v>
      </c>
      <c r="M40" s="299">
        <v>50.471532846715334</v>
      </c>
      <c r="N40" s="297">
        <v>9</v>
      </c>
      <c r="O40" s="300">
        <v>62</v>
      </c>
      <c r="P40" s="297">
        <v>6</v>
      </c>
      <c r="Q40" s="298">
        <f>SUM(E40+J40+L40+N40+P40)</f>
        <v>36</v>
      </c>
      <c r="R40" s="86"/>
    </row>
    <row r="41" spans="1:20" s="85" customFormat="1" ht="12.75" x14ac:dyDescent="0.2">
      <c r="A41" s="304">
        <v>2</v>
      </c>
      <c r="B41" s="304" t="s">
        <v>378</v>
      </c>
      <c r="C41" s="299">
        <v>6.33</v>
      </c>
      <c r="D41" s="297">
        <v>100</v>
      </c>
      <c r="E41" s="297">
        <v>10</v>
      </c>
      <c r="F41" s="297">
        <v>8</v>
      </c>
      <c r="G41" s="297">
        <v>60</v>
      </c>
      <c r="H41" s="297">
        <v>110</v>
      </c>
      <c r="I41" s="301">
        <v>648</v>
      </c>
      <c r="J41" s="297">
        <v>6</v>
      </c>
      <c r="K41" s="300">
        <v>10.8</v>
      </c>
      <c r="L41" s="297">
        <v>4</v>
      </c>
      <c r="M41" s="299">
        <v>51.70597014925373</v>
      </c>
      <c r="N41" s="297">
        <v>9</v>
      </c>
      <c r="O41" s="300">
        <v>62.1</v>
      </c>
      <c r="P41" s="297">
        <v>6</v>
      </c>
      <c r="Q41" s="298">
        <f t="shared" ref="Q41:Q51" si="6">SUM(E41+J41+L41+N41+P41)</f>
        <v>35</v>
      </c>
    </row>
    <row r="42" spans="1:20" s="85" customFormat="1" ht="12.75" x14ac:dyDescent="0.2">
      <c r="A42" s="304">
        <v>3</v>
      </c>
      <c r="B42" s="304" t="s">
        <v>379</v>
      </c>
      <c r="C42" s="299">
        <v>7.19</v>
      </c>
      <c r="D42" s="301">
        <v>100</v>
      </c>
      <c r="E42" s="297">
        <v>10</v>
      </c>
      <c r="F42" s="297">
        <v>7</v>
      </c>
      <c r="G42" s="297">
        <v>52</v>
      </c>
      <c r="H42" s="297">
        <v>113</v>
      </c>
      <c r="I42" s="301">
        <v>660</v>
      </c>
      <c r="J42" s="297">
        <v>7</v>
      </c>
      <c r="K42" s="300">
        <v>10.5</v>
      </c>
      <c r="L42" s="297">
        <v>4</v>
      </c>
      <c r="M42" s="299">
        <v>57.239852398523986</v>
      </c>
      <c r="N42" s="297">
        <v>9</v>
      </c>
      <c r="O42" s="300">
        <v>62.05</v>
      </c>
      <c r="P42" s="297">
        <v>6</v>
      </c>
      <c r="Q42" s="298">
        <f t="shared" si="6"/>
        <v>36</v>
      </c>
      <c r="S42" s="238"/>
      <c r="T42" s="238"/>
    </row>
    <row r="43" spans="1:20" s="85" customFormat="1" ht="12.75" x14ac:dyDescent="0.2">
      <c r="A43" s="322"/>
      <c r="B43" s="322" t="s">
        <v>719</v>
      </c>
      <c r="C43" s="324">
        <f>SUM(C40:C42)/3</f>
        <v>6.6366666666666667</v>
      </c>
      <c r="D43" s="326">
        <v>100</v>
      </c>
      <c r="E43" s="325">
        <v>10</v>
      </c>
      <c r="F43" s="326">
        <f t="shared" ref="F43:I43" si="7">SUM(F40:F42)/3</f>
        <v>7.666666666666667</v>
      </c>
      <c r="G43" s="326">
        <f t="shared" si="7"/>
        <v>55.333333333333336</v>
      </c>
      <c r="H43" s="326">
        <f t="shared" si="7"/>
        <v>111.33333333333333</v>
      </c>
      <c r="I43" s="326">
        <f t="shared" si="7"/>
        <v>660</v>
      </c>
      <c r="J43" s="325">
        <v>7</v>
      </c>
      <c r="K43" s="324">
        <f>SUM(K40:K42)/3</f>
        <v>10.5</v>
      </c>
      <c r="L43" s="325">
        <v>4</v>
      </c>
      <c r="M43" s="324">
        <f>SUM(M40:M42)/3</f>
        <v>53.139118464831022</v>
      </c>
      <c r="N43" s="325">
        <v>9</v>
      </c>
      <c r="O43" s="324">
        <f>SUM(O40:O42)/3</f>
        <v>62.04999999999999</v>
      </c>
      <c r="P43" s="325">
        <v>6</v>
      </c>
      <c r="Q43" s="332">
        <f t="shared" si="6"/>
        <v>36</v>
      </c>
      <c r="S43" s="238"/>
      <c r="T43" s="238"/>
    </row>
    <row r="44" spans="1:20" s="85" customFormat="1" ht="12.75" x14ac:dyDescent="0.2">
      <c r="A44" s="58">
        <v>4</v>
      </c>
      <c r="B44" s="58" t="s">
        <v>380</v>
      </c>
      <c r="C44" s="46">
        <v>6.82</v>
      </c>
      <c r="D44" s="44">
        <f>C44*100/AVERAGE($C$40:$C$42)</f>
        <v>102.76243093922652</v>
      </c>
      <c r="E44" s="43">
        <v>10</v>
      </c>
      <c r="F44" s="43">
        <v>8</v>
      </c>
      <c r="G44" s="43">
        <v>49</v>
      </c>
      <c r="H44" s="43">
        <v>112</v>
      </c>
      <c r="I44" s="226">
        <v>632</v>
      </c>
      <c r="J44" s="43">
        <v>6</v>
      </c>
      <c r="K44" s="47">
        <v>9.6999999999999993</v>
      </c>
      <c r="L44" s="43">
        <v>3</v>
      </c>
      <c r="M44" s="228">
        <v>44.561702127659579</v>
      </c>
      <c r="N44" s="43">
        <v>6</v>
      </c>
      <c r="O44" s="47">
        <v>62.4</v>
      </c>
      <c r="P44" s="43">
        <v>6</v>
      </c>
      <c r="Q44" s="168">
        <f t="shared" si="6"/>
        <v>31</v>
      </c>
    </row>
    <row r="45" spans="1:20" s="85" customFormat="1" ht="12.75" x14ac:dyDescent="0.2">
      <c r="A45" s="58">
        <v>5</v>
      </c>
      <c r="B45" s="58" t="s">
        <v>381</v>
      </c>
      <c r="C45" s="46">
        <v>7.16</v>
      </c>
      <c r="D45" s="226">
        <f t="shared" ref="D45:D51" si="8">C45*100/AVERAGE($C$40:$C$42)</f>
        <v>107.8854846810648</v>
      </c>
      <c r="E45" s="43">
        <v>12</v>
      </c>
      <c r="F45" s="43">
        <v>9</v>
      </c>
      <c r="G45" s="43">
        <v>51</v>
      </c>
      <c r="H45" s="43">
        <v>113</v>
      </c>
      <c r="I45" s="226">
        <v>646</v>
      </c>
      <c r="J45" s="43">
        <v>6</v>
      </c>
      <c r="K45" s="47">
        <v>10.1</v>
      </c>
      <c r="L45" s="43">
        <v>4</v>
      </c>
      <c r="M45" s="228">
        <v>47.625316455696208</v>
      </c>
      <c r="N45" s="43">
        <v>7</v>
      </c>
      <c r="O45" s="47">
        <v>62.224999999999994</v>
      </c>
      <c r="P45" s="43">
        <v>6</v>
      </c>
      <c r="Q45" s="168">
        <f t="shared" si="6"/>
        <v>35</v>
      </c>
    </row>
    <row r="46" spans="1:20" s="85" customFormat="1" ht="12.75" x14ac:dyDescent="0.2">
      <c r="A46" s="58">
        <v>6</v>
      </c>
      <c r="B46" s="58" t="s">
        <v>382</v>
      </c>
      <c r="C46" s="46">
        <v>6.92</v>
      </c>
      <c r="D46" s="226">
        <f t="shared" si="8"/>
        <v>104.26921145153189</v>
      </c>
      <c r="E46" s="43">
        <v>10</v>
      </c>
      <c r="F46" s="43">
        <v>7</v>
      </c>
      <c r="G46" s="43">
        <v>54</v>
      </c>
      <c r="H46" s="43">
        <v>113</v>
      </c>
      <c r="I46" s="226">
        <v>632</v>
      </c>
      <c r="J46" s="43">
        <v>6</v>
      </c>
      <c r="K46" s="47">
        <v>9.1999999999999993</v>
      </c>
      <c r="L46" s="43">
        <v>3</v>
      </c>
      <c r="M46" s="228">
        <v>51.908450704225359</v>
      </c>
      <c r="N46" s="43">
        <v>9</v>
      </c>
      <c r="O46" s="47">
        <v>62.5</v>
      </c>
      <c r="P46" s="43">
        <v>6</v>
      </c>
      <c r="Q46" s="168">
        <f t="shared" si="6"/>
        <v>34</v>
      </c>
    </row>
    <row r="47" spans="1:20" s="85" customFormat="1" ht="12.75" x14ac:dyDescent="0.2">
      <c r="A47" s="58">
        <v>7</v>
      </c>
      <c r="B47" s="58" t="s">
        <v>383</v>
      </c>
      <c r="C47" s="46">
        <v>6.65</v>
      </c>
      <c r="D47" s="226">
        <f t="shared" si="8"/>
        <v>100.20090406830738</v>
      </c>
      <c r="E47" s="43">
        <v>10</v>
      </c>
      <c r="F47" s="43">
        <v>8</v>
      </c>
      <c r="G47" s="43">
        <v>49</v>
      </c>
      <c r="H47" s="43">
        <v>111</v>
      </c>
      <c r="I47" s="226">
        <v>665</v>
      </c>
      <c r="J47" s="43">
        <v>7</v>
      </c>
      <c r="K47" s="231">
        <v>9.5</v>
      </c>
      <c r="L47" s="43">
        <v>3</v>
      </c>
      <c r="M47" s="228">
        <v>51.505797101449282</v>
      </c>
      <c r="N47" s="43">
        <v>9</v>
      </c>
      <c r="O47" s="47">
        <v>63.1</v>
      </c>
      <c r="P47" s="43">
        <v>6</v>
      </c>
      <c r="Q47" s="168">
        <f t="shared" si="6"/>
        <v>35</v>
      </c>
    </row>
    <row r="48" spans="1:20" s="85" customFormat="1" ht="12.75" x14ac:dyDescent="0.2">
      <c r="A48" s="58">
        <v>8</v>
      </c>
      <c r="B48" s="58" t="s">
        <v>384</v>
      </c>
      <c r="C48" s="46">
        <v>7.3</v>
      </c>
      <c r="D48" s="226">
        <f t="shared" si="8"/>
        <v>109.99497739829232</v>
      </c>
      <c r="E48" s="43">
        <v>12</v>
      </c>
      <c r="F48" s="43">
        <v>9</v>
      </c>
      <c r="G48" s="43">
        <v>52</v>
      </c>
      <c r="H48" s="43">
        <v>111</v>
      </c>
      <c r="I48" s="226">
        <v>647</v>
      </c>
      <c r="J48" s="43">
        <v>6</v>
      </c>
      <c r="K48" s="231">
        <v>9.4</v>
      </c>
      <c r="L48" s="43">
        <v>3</v>
      </c>
      <c r="M48" s="228">
        <v>54.776296296296294</v>
      </c>
      <c r="N48" s="43">
        <v>9</v>
      </c>
      <c r="O48" s="47">
        <v>62.9</v>
      </c>
      <c r="P48" s="43">
        <v>6</v>
      </c>
      <c r="Q48" s="168">
        <f t="shared" si="6"/>
        <v>36</v>
      </c>
    </row>
    <row r="49" spans="1:20" s="85" customFormat="1" ht="12.75" x14ac:dyDescent="0.2">
      <c r="A49" s="58">
        <v>9</v>
      </c>
      <c r="B49" s="58" t="s">
        <v>724</v>
      </c>
      <c r="C49" s="46">
        <v>6.58</v>
      </c>
      <c r="D49" s="226">
        <f t="shared" si="8"/>
        <v>99.146157709693625</v>
      </c>
      <c r="E49" s="43">
        <v>10</v>
      </c>
      <c r="F49" s="43">
        <v>8</v>
      </c>
      <c r="G49" s="43">
        <v>54</v>
      </c>
      <c r="H49" s="43">
        <v>110</v>
      </c>
      <c r="I49" s="226">
        <v>681</v>
      </c>
      <c r="J49" s="43">
        <v>8</v>
      </c>
      <c r="K49" s="231">
        <v>10.5</v>
      </c>
      <c r="L49" s="43">
        <v>4</v>
      </c>
      <c r="M49" s="228">
        <v>47.731884057971008</v>
      </c>
      <c r="N49" s="43">
        <v>7</v>
      </c>
      <c r="O49" s="47">
        <v>61.1</v>
      </c>
      <c r="P49" s="43">
        <v>5</v>
      </c>
      <c r="Q49" s="168">
        <f t="shared" si="6"/>
        <v>34</v>
      </c>
    </row>
    <row r="50" spans="1:20" s="85" customFormat="1" ht="12.75" x14ac:dyDescent="0.2">
      <c r="A50" s="58">
        <v>10</v>
      </c>
      <c r="B50" s="58" t="s">
        <v>385</v>
      </c>
      <c r="C50" s="46">
        <v>6.98</v>
      </c>
      <c r="D50" s="226">
        <f t="shared" si="8"/>
        <v>105.17327975891511</v>
      </c>
      <c r="E50" s="43">
        <v>10</v>
      </c>
      <c r="F50" s="43">
        <v>8</v>
      </c>
      <c r="G50" s="43">
        <v>49</v>
      </c>
      <c r="H50" s="43">
        <v>111</v>
      </c>
      <c r="I50" s="226">
        <v>622</v>
      </c>
      <c r="J50" s="43">
        <v>6</v>
      </c>
      <c r="K50" s="231">
        <v>10.199999999999999</v>
      </c>
      <c r="L50" s="43">
        <v>4</v>
      </c>
      <c r="M50" s="228">
        <v>52.760583941605844</v>
      </c>
      <c r="N50" s="43">
        <v>9</v>
      </c>
      <c r="O50" s="47">
        <v>61.9</v>
      </c>
      <c r="P50" s="43">
        <v>5</v>
      </c>
      <c r="Q50" s="168">
        <f t="shared" si="6"/>
        <v>34</v>
      </c>
    </row>
    <row r="51" spans="1:20" s="85" customFormat="1" ht="12.75" x14ac:dyDescent="0.2">
      <c r="A51" s="58">
        <v>11</v>
      </c>
      <c r="B51" s="58" t="s">
        <v>386</v>
      </c>
      <c r="C51" s="46">
        <v>7.12</v>
      </c>
      <c r="D51" s="226">
        <f t="shared" si="8"/>
        <v>107.28277247614264</v>
      </c>
      <c r="E51" s="43">
        <v>12</v>
      </c>
      <c r="F51" s="43">
        <v>8</v>
      </c>
      <c r="G51" s="43">
        <v>51</v>
      </c>
      <c r="H51" s="43">
        <v>114</v>
      </c>
      <c r="I51" s="226">
        <v>651</v>
      </c>
      <c r="J51" s="43">
        <v>7</v>
      </c>
      <c r="K51" s="231">
        <v>10.35</v>
      </c>
      <c r="L51" s="43">
        <v>4</v>
      </c>
      <c r="M51" s="228">
        <v>54.177454545454552</v>
      </c>
      <c r="N51" s="43">
        <v>9</v>
      </c>
      <c r="O51" s="47">
        <v>61.5</v>
      </c>
      <c r="P51" s="43">
        <v>5</v>
      </c>
      <c r="Q51" s="168">
        <f t="shared" si="6"/>
        <v>37</v>
      </c>
    </row>
    <row r="53" spans="1:20" s="63" customFormat="1" x14ac:dyDescent="0.25">
      <c r="A53" s="101" t="s">
        <v>706</v>
      </c>
    </row>
    <row r="54" spans="1:20" s="85" customFormat="1" ht="12.75" x14ac:dyDescent="0.2">
      <c r="A54" s="304">
        <v>1</v>
      </c>
      <c r="B54" s="304" t="s">
        <v>377</v>
      </c>
      <c r="C54" s="299">
        <f>SUM(C12+C26+C40)/3</f>
        <v>7.4533333333333331</v>
      </c>
      <c r="D54" s="297">
        <v>100</v>
      </c>
      <c r="E54" s="297">
        <v>10</v>
      </c>
      <c r="F54" s="301">
        <f t="shared" ref="F54:I56" si="9">SUM(F12+F26+F40)/3</f>
        <v>7.666666666666667</v>
      </c>
      <c r="G54" s="301">
        <f t="shared" si="9"/>
        <v>62.333333333333336</v>
      </c>
      <c r="H54" s="302">
        <f t="shared" si="9"/>
        <v>103.66666666666667</v>
      </c>
      <c r="I54" s="301">
        <f t="shared" si="9"/>
        <v>679.66666666666663</v>
      </c>
      <c r="J54" s="297">
        <v>7</v>
      </c>
      <c r="K54" s="300">
        <f>SUM(K12+K26+K40)/3</f>
        <v>10.933333333333332</v>
      </c>
      <c r="L54" s="297">
        <v>4</v>
      </c>
      <c r="M54" s="299">
        <f>SUM(M12+M26+M40)/3</f>
        <v>49.364934428988967</v>
      </c>
      <c r="N54" s="297">
        <v>8</v>
      </c>
      <c r="O54" s="300">
        <f>SUM(O12+O26+O40)/3</f>
        <v>62.199999999999996</v>
      </c>
      <c r="P54" s="297">
        <v>6</v>
      </c>
      <c r="Q54" s="298">
        <f>SUM(E54+J54+L54+N54+P54)</f>
        <v>35</v>
      </c>
      <c r="R54" s="86"/>
    </row>
    <row r="55" spans="1:20" s="85" customFormat="1" ht="12.75" x14ac:dyDescent="0.2">
      <c r="A55" s="304">
        <v>2</v>
      </c>
      <c r="B55" s="304" t="s">
        <v>378</v>
      </c>
      <c r="C55" s="299">
        <f>SUM(C13+C27+C41)/3</f>
        <v>7.166666666666667</v>
      </c>
      <c r="D55" s="297">
        <v>100</v>
      </c>
      <c r="E55" s="297">
        <v>10</v>
      </c>
      <c r="F55" s="301">
        <f t="shared" si="9"/>
        <v>8.3333333333333339</v>
      </c>
      <c r="G55" s="301">
        <f t="shared" si="9"/>
        <v>67.333333333333329</v>
      </c>
      <c r="H55" s="302">
        <f t="shared" si="9"/>
        <v>101</v>
      </c>
      <c r="I55" s="301">
        <f t="shared" si="9"/>
        <v>665.66666666666663</v>
      </c>
      <c r="J55" s="297">
        <v>7</v>
      </c>
      <c r="K55" s="300">
        <f>SUM(K13+K27+K41)/3</f>
        <v>11.833333333333334</v>
      </c>
      <c r="L55" s="297">
        <v>4</v>
      </c>
      <c r="M55" s="299">
        <f>SUM(M13+M27+M41)/3</f>
        <v>51.58163076831412</v>
      </c>
      <c r="N55" s="297">
        <v>9</v>
      </c>
      <c r="O55" s="300">
        <f>SUM(O13+O27+O41)/3</f>
        <v>61.833333333333336</v>
      </c>
      <c r="P55" s="297">
        <v>5</v>
      </c>
      <c r="Q55" s="298">
        <f t="shared" ref="Q55:Q65" si="10">SUM(E55+J55+L55+N55+P55)</f>
        <v>35</v>
      </c>
    </row>
    <row r="56" spans="1:20" s="85" customFormat="1" ht="12.75" x14ac:dyDescent="0.2">
      <c r="A56" s="304">
        <v>3</v>
      </c>
      <c r="B56" s="304" t="s">
        <v>379</v>
      </c>
      <c r="C56" s="299">
        <f>SUM(C14+C28+C42)/3</f>
        <v>8.3633333333333333</v>
      </c>
      <c r="D56" s="301">
        <v>100</v>
      </c>
      <c r="E56" s="297">
        <v>10</v>
      </c>
      <c r="F56" s="301">
        <f t="shared" si="9"/>
        <v>8</v>
      </c>
      <c r="G56" s="301">
        <f t="shared" si="9"/>
        <v>63</v>
      </c>
      <c r="H56" s="302">
        <f t="shared" si="9"/>
        <v>104</v>
      </c>
      <c r="I56" s="301">
        <f t="shared" si="9"/>
        <v>661</v>
      </c>
      <c r="J56" s="297">
        <v>7</v>
      </c>
      <c r="K56" s="300">
        <f>SUM(K14+K28+K42)/3</f>
        <v>10.466666666666667</v>
      </c>
      <c r="L56" s="297">
        <v>4</v>
      </c>
      <c r="M56" s="299">
        <f>SUM(M14+M28+M42)/3</f>
        <v>55.216078544018977</v>
      </c>
      <c r="N56" s="297">
        <v>9</v>
      </c>
      <c r="O56" s="300">
        <f>SUM(O14+O28+O42)/3</f>
        <v>62.983333333333327</v>
      </c>
      <c r="P56" s="297">
        <v>6</v>
      </c>
      <c r="Q56" s="298">
        <f t="shared" si="10"/>
        <v>36</v>
      </c>
      <c r="S56" s="238"/>
      <c r="T56" s="238" t="s">
        <v>387</v>
      </c>
    </row>
    <row r="57" spans="1:20" s="85" customFormat="1" ht="12.75" x14ac:dyDescent="0.2">
      <c r="A57" s="322"/>
      <c r="B57" s="322" t="s">
        <v>720</v>
      </c>
      <c r="C57" s="324">
        <f>SUM(C54:C56)/3</f>
        <v>7.6611111111111114</v>
      </c>
      <c r="D57" s="326">
        <v>100</v>
      </c>
      <c r="E57" s="325">
        <v>10</v>
      </c>
      <c r="F57" s="326">
        <f t="shared" ref="F57:I57" si="11">SUM(F54:F56)/3</f>
        <v>8</v>
      </c>
      <c r="G57" s="326">
        <f t="shared" si="11"/>
        <v>64.222222222222214</v>
      </c>
      <c r="H57" s="326">
        <f t="shared" si="11"/>
        <v>102.8888888888889</v>
      </c>
      <c r="I57" s="326">
        <f t="shared" si="11"/>
        <v>668.77777777777771</v>
      </c>
      <c r="J57" s="325">
        <v>7</v>
      </c>
      <c r="K57" s="327">
        <f>SUM(K54:K56)/3</f>
        <v>11.077777777777778</v>
      </c>
      <c r="L57" s="325">
        <v>4</v>
      </c>
      <c r="M57" s="324">
        <f>SUM(M54:M56)/3</f>
        <v>52.054214580440686</v>
      </c>
      <c r="N57" s="325">
        <v>9</v>
      </c>
      <c r="O57" s="327">
        <f>SUM(O54:O56)/3</f>
        <v>62.338888888888881</v>
      </c>
      <c r="P57" s="325">
        <v>6</v>
      </c>
      <c r="Q57" s="332">
        <f t="shared" si="10"/>
        <v>36</v>
      </c>
      <c r="S57" s="238"/>
      <c r="T57" s="238"/>
    </row>
    <row r="58" spans="1:20" s="85" customFormat="1" ht="12.75" x14ac:dyDescent="0.2">
      <c r="A58" s="58">
        <v>4</v>
      </c>
      <c r="B58" s="58" t="s">
        <v>380</v>
      </c>
      <c r="C58" s="49">
        <f t="shared" ref="C58:C65" si="12">SUM(C16+C30+C44)/3</f>
        <v>8.4666666666666668</v>
      </c>
      <c r="D58" s="50">
        <f>C58*100/AVERAGE($C$54:$C$56)</f>
        <v>110.51486584481508</v>
      </c>
      <c r="E58" s="51">
        <v>12</v>
      </c>
      <c r="F58" s="50">
        <f t="shared" ref="F58:I65" si="13">SUM(F16+F30+F44)/3</f>
        <v>8.6666666666666661</v>
      </c>
      <c r="G58" s="50">
        <f t="shared" si="13"/>
        <v>60.333333333333336</v>
      </c>
      <c r="H58" s="61">
        <f t="shared" si="13"/>
        <v>101.66666666666667</v>
      </c>
      <c r="I58" s="50">
        <f t="shared" si="13"/>
        <v>665</v>
      </c>
      <c r="J58" s="51">
        <v>7</v>
      </c>
      <c r="K58" s="52">
        <f t="shared" ref="K58:K65" si="14">SUM(K16+K30+K44)/3</f>
        <v>10.266666666666667</v>
      </c>
      <c r="L58" s="51">
        <v>4</v>
      </c>
      <c r="M58" s="49">
        <f t="shared" ref="M58:M65" si="15">SUM(M16+M30+M44)/3</f>
        <v>48.137028281236319</v>
      </c>
      <c r="N58" s="51">
        <v>8</v>
      </c>
      <c r="O58" s="52">
        <f t="shared" ref="O58:O65" si="16">SUM(O16+O30+O44)/3</f>
        <v>63.133333333333333</v>
      </c>
      <c r="P58" s="43">
        <v>6</v>
      </c>
      <c r="Q58" s="168">
        <f t="shared" si="10"/>
        <v>37</v>
      </c>
    </row>
    <row r="59" spans="1:20" s="85" customFormat="1" ht="12.75" x14ac:dyDescent="0.2">
      <c r="A59" s="58">
        <v>5</v>
      </c>
      <c r="B59" s="58" t="s">
        <v>381</v>
      </c>
      <c r="C59" s="49">
        <f t="shared" si="12"/>
        <v>8.52</v>
      </c>
      <c r="D59" s="229">
        <f t="shared" ref="D59:D65" si="17">C59*100/AVERAGE($C$54:$C$56)</f>
        <v>111.21102248005801</v>
      </c>
      <c r="E59" s="51">
        <v>12</v>
      </c>
      <c r="F59" s="50">
        <f t="shared" si="13"/>
        <v>8</v>
      </c>
      <c r="G59" s="50">
        <f t="shared" si="13"/>
        <v>54.333333333333336</v>
      </c>
      <c r="H59" s="61">
        <f t="shared" si="13"/>
        <v>113</v>
      </c>
      <c r="I59" s="50">
        <f t="shared" si="13"/>
        <v>665</v>
      </c>
      <c r="J59" s="51">
        <v>7</v>
      </c>
      <c r="K59" s="52">
        <f t="shared" si="14"/>
        <v>10.633333333333333</v>
      </c>
      <c r="L59" s="51">
        <v>4</v>
      </c>
      <c r="M59" s="49">
        <f t="shared" si="15"/>
        <v>50.079272151898742</v>
      </c>
      <c r="N59" s="51">
        <v>9</v>
      </c>
      <c r="O59" s="52">
        <f t="shared" si="16"/>
        <v>63.041666666666664</v>
      </c>
      <c r="P59" s="43">
        <v>6</v>
      </c>
      <c r="Q59" s="168">
        <f t="shared" si="10"/>
        <v>38</v>
      </c>
    </row>
    <row r="60" spans="1:20" s="85" customFormat="1" ht="12.75" x14ac:dyDescent="0.2">
      <c r="A60" s="58">
        <v>6</v>
      </c>
      <c r="B60" s="58" t="s">
        <v>382</v>
      </c>
      <c r="C60" s="49">
        <f t="shared" si="12"/>
        <v>8.25</v>
      </c>
      <c r="D60" s="229">
        <f t="shared" si="17"/>
        <v>107.68672951414068</v>
      </c>
      <c r="E60" s="51">
        <v>12</v>
      </c>
      <c r="F60" s="50">
        <f t="shared" si="13"/>
        <v>7.666666666666667</v>
      </c>
      <c r="G60" s="50">
        <f t="shared" si="13"/>
        <v>63.666666666666664</v>
      </c>
      <c r="H60" s="61">
        <f t="shared" si="13"/>
        <v>105.33333333333333</v>
      </c>
      <c r="I60" s="50">
        <f t="shared" si="13"/>
        <v>659.33333333333337</v>
      </c>
      <c r="J60" s="51">
        <v>7</v>
      </c>
      <c r="K60" s="52">
        <f t="shared" si="14"/>
        <v>9.9333333333333336</v>
      </c>
      <c r="L60" s="51">
        <v>4</v>
      </c>
      <c r="M60" s="49">
        <f t="shared" si="15"/>
        <v>54.327816901408454</v>
      </c>
      <c r="N60" s="51">
        <v>9</v>
      </c>
      <c r="O60" s="52">
        <f t="shared" si="16"/>
        <v>63.199999999999996</v>
      </c>
      <c r="P60" s="43">
        <v>6</v>
      </c>
      <c r="Q60" s="168">
        <f t="shared" si="10"/>
        <v>38</v>
      </c>
    </row>
    <row r="61" spans="1:20" s="85" customFormat="1" ht="12.75" x14ac:dyDescent="0.2">
      <c r="A61" s="58">
        <v>7</v>
      </c>
      <c r="B61" s="58" t="s">
        <v>383</v>
      </c>
      <c r="C61" s="49">
        <f t="shared" si="12"/>
        <v>7.8033333333333319</v>
      </c>
      <c r="D61" s="229">
        <f t="shared" si="17"/>
        <v>101.85641769398111</v>
      </c>
      <c r="E61" s="51">
        <v>10</v>
      </c>
      <c r="F61" s="50">
        <f t="shared" si="13"/>
        <v>8.6666666666666661</v>
      </c>
      <c r="G61" s="50">
        <f t="shared" si="13"/>
        <v>59.333333333333336</v>
      </c>
      <c r="H61" s="61">
        <f t="shared" si="13"/>
        <v>103.66666666666667</v>
      </c>
      <c r="I61" s="50">
        <f t="shared" si="13"/>
        <v>661</v>
      </c>
      <c r="J61" s="51">
        <v>7</v>
      </c>
      <c r="K61" s="231">
        <f t="shared" si="14"/>
        <v>10.1</v>
      </c>
      <c r="L61" s="51">
        <v>4</v>
      </c>
      <c r="M61" s="49">
        <f t="shared" si="15"/>
        <v>52.717474289440155</v>
      </c>
      <c r="N61" s="51">
        <v>9</v>
      </c>
      <c r="O61" s="52">
        <f t="shared" si="16"/>
        <v>63.466666666666669</v>
      </c>
      <c r="P61" s="43">
        <v>6</v>
      </c>
      <c r="Q61" s="168">
        <f t="shared" si="10"/>
        <v>36</v>
      </c>
    </row>
    <row r="62" spans="1:20" s="85" customFormat="1" ht="12.75" x14ac:dyDescent="0.2">
      <c r="A62" s="58">
        <v>8</v>
      </c>
      <c r="B62" s="58" t="s">
        <v>384</v>
      </c>
      <c r="C62" s="49">
        <f t="shared" si="12"/>
        <v>8.3833333333333346</v>
      </c>
      <c r="D62" s="229">
        <f t="shared" si="17"/>
        <v>109.42712110224802</v>
      </c>
      <c r="E62" s="51">
        <v>12</v>
      </c>
      <c r="F62" s="50">
        <f t="shared" si="13"/>
        <v>9</v>
      </c>
      <c r="G62" s="50">
        <f t="shared" si="13"/>
        <v>61.333333333333336</v>
      </c>
      <c r="H62" s="61">
        <f t="shared" si="13"/>
        <v>103.66666666666667</v>
      </c>
      <c r="I62" s="50">
        <f t="shared" si="13"/>
        <v>660</v>
      </c>
      <c r="J62" s="51">
        <v>7</v>
      </c>
      <c r="K62" s="231">
        <f t="shared" si="14"/>
        <v>10.166666666666666</v>
      </c>
      <c r="L62" s="51">
        <v>4</v>
      </c>
      <c r="M62" s="49">
        <f t="shared" si="15"/>
        <v>54.875943346209191</v>
      </c>
      <c r="N62" s="51">
        <v>9</v>
      </c>
      <c r="O62" s="52">
        <f t="shared" si="16"/>
        <v>63.166666666666664</v>
      </c>
      <c r="P62" s="43">
        <v>6</v>
      </c>
      <c r="Q62" s="168">
        <f t="shared" si="10"/>
        <v>38</v>
      </c>
    </row>
    <row r="63" spans="1:20" s="85" customFormat="1" ht="12.75" x14ac:dyDescent="0.2">
      <c r="A63" s="58">
        <v>9</v>
      </c>
      <c r="B63" s="58" t="s">
        <v>724</v>
      </c>
      <c r="C63" s="49">
        <f t="shared" si="12"/>
        <v>7.6233333333333322</v>
      </c>
      <c r="D63" s="229">
        <f t="shared" si="17"/>
        <v>99.50688905003625</v>
      </c>
      <c r="E63" s="51">
        <v>10</v>
      </c>
      <c r="F63" s="50">
        <f t="shared" si="13"/>
        <v>7.333333333333333</v>
      </c>
      <c r="G63" s="50">
        <f t="shared" si="13"/>
        <v>63.666666666666664</v>
      </c>
      <c r="H63" s="61">
        <f t="shared" si="13"/>
        <v>102.33333333333333</v>
      </c>
      <c r="I63" s="50">
        <f t="shared" si="13"/>
        <v>683.33333333333337</v>
      </c>
      <c r="J63" s="51">
        <v>8</v>
      </c>
      <c r="K63" s="231">
        <f t="shared" si="14"/>
        <v>11.733333333333334</v>
      </c>
      <c r="L63" s="51">
        <v>4</v>
      </c>
      <c r="M63" s="49">
        <f t="shared" si="15"/>
        <v>49.557782490868384</v>
      </c>
      <c r="N63" s="51">
        <v>8</v>
      </c>
      <c r="O63" s="52">
        <f t="shared" si="16"/>
        <v>61.4</v>
      </c>
      <c r="P63" s="43">
        <v>5</v>
      </c>
      <c r="Q63" s="168">
        <f t="shared" si="10"/>
        <v>35</v>
      </c>
    </row>
    <row r="64" spans="1:20" s="85" customFormat="1" ht="12.75" x14ac:dyDescent="0.2">
      <c r="A64" s="58">
        <v>10</v>
      </c>
      <c r="B64" s="58" t="s">
        <v>385</v>
      </c>
      <c r="C64" s="49">
        <f t="shared" si="12"/>
        <v>8.3566666666666674</v>
      </c>
      <c r="D64" s="229">
        <f t="shared" si="17"/>
        <v>109.07904278462655</v>
      </c>
      <c r="E64" s="51">
        <v>12</v>
      </c>
      <c r="F64" s="50">
        <f t="shared" si="13"/>
        <v>8.3333333333333339</v>
      </c>
      <c r="G64" s="50">
        <f t="shared" si="13"/>
        <v>60</v>
      </c>
      <c r="H64" s="61">
        <f t="shared" si="13"/>
        <v>103</v>
      </c>
      <c r="I64" s="50">
        <f t="shared" si="13"/>
        <v>650.66666666666663</v>
      </c>
      <c r="J64" s="51">
        <v>7</v>
      </c>
      <c r="K64" s="231">
        <f t="shared" si="14"/>
        <v>10.566666666666666</v>
      </c>
      <c r="L64" s="51">
        <v>4</v>
      </c>
      <c r="M64" s="49">
        <f t="shared" si="15"/>
        <v>52.63614556744735</v>
      </c>
      <c r="N64" s="51">
        <v>9</v>
      </c>
      <c r="O64" s="52">
        <f t="shared" si="16"/>
        <v>62.900000000000006</v>
      </c>
      <c r="P64" s="43">
        <v>6</v>
      </c>
      <c r="Q64" s="168">
        <f t="shared" si="10"/>
        <v>38</v>
      </c>
    </row>
    <row r="65" spans="1:17" s="85" customFormat="1" ht="12.75" x14ac:dyDescent="0.2">
      <c r="A65" s="58">
        <v>11</v>
      </c>
      <c r="B65" s="58" t="s">
        <v>386</v>
      </c>
      <c r="C65" s="49">
        <f t="shared" si="12"/>
        <v>8.2766666666666673</v>
      </c>
      <c r="D65" s="229">
        <f t="shared" si="17"/>
        <v>108.03480783176215</v>
      </c>
      <c r="E65" s="51">
        <v>12</v>
      </c>
      <c r="F65" s="50">
        <f t="shared" si="13"/>
        <v>8.6666666666666661</v>
      </c>
      <c r="G65" s="50">
        <f t="shared" si="13"/>
        <v>58</v>
      </c>
      <c r="H65" s="61">
        <f t="shared" si="13"/>
        <v>105</v>
      </c>
      <c r="I65" s="50">
        <f t="shared" si="13"/>
        <v>650</v>
      </c>
      <c r="J65" s="51">
        <v>6</v>
      </c>
      <c r="K65" s="231">
        <f t="shared" si="14"/>
        <v>10.450000000000001</v>
      </c>
      <c r="L65" s="51">
        <v>4</v>
      </c>
      <c r="M65" s="49">
        <f t="shared" si="15"/>
        <v>56.998910551296092</v>
      </c>
      <c r="N65" s="51">
        <v>9</v>
      </c>
      <c r="O65" s="52">
        <f t="shared" si="16"/>
        <v>62.5</v>
      </c>
      <c r="P65" s="43">
        <v>6</v>
      </c>
      <c r="Q65" s="168">
        <f t="shared" si="10"/>
        <v>37</v>
      </c>
    </row>
    <row r="67" spans="1:17" x14ac:dyDescent="0.25">
      <c r="B67" s="371" t="s">
        <v>147</v>
      </c>
      <c r="C67" s="371"/>
      <c r="D67" s="371"/>
      <c r="E67" s="371"/>
      <c r="F67" s="371"/>
      <c r="G67" s="371"/>
      <c r="H67" s="371"/>
    </row>
    <row r="68" spans="1:17" x14ac:dyDescent="0.25">
      <c r="B68" s="125" t="s">
        <v>698</v>
      </c>
      <c r="C68" s="367" t="s">
        <v>184</v>
      </c>
      <c r="D68" s="368"/>
      <c r="E68" s="367" t="s">
        <v>148</v>
      </c>
      <c r="F68" s="368"/>
      <c r="G68" s="361" t="s">
        <v>185</v>
      </c>
      <c r="H68" s="368"/>
    </row>
    <row r="69" spans="1:17" x14ac:dyDescent="0.25">
      <c r="B69" s="126" t="s">
        <v>149</v>
      </c>
      <c r="C69" s="372"/>
      <c r="D69" s="373"/>
      <c r="E69" s="373"/>
      <c r="F69" s="373"/>
      <c r="G69" s="373"/>
      <c r="H69" s="374"/>
    </row>
    <row r="70" spans="1:17" s="89" customFormat="1" x14ac:dyDescent="0.25">
      <c r="B70" s="126" t="s">
        <v>214</v>
      </c>
      <c r="C70" s="367" t="s">
        <v>273</v>
      </c>
      <c r="D70" s="361"/>
      <c r="E70" s="357" t="s">
        <v>631</v>
      </c>
      <c r="F70" s="357"/>
      <c r="G70" s="360" t="s">
        <v>541</v>
      </c>
      <c r="H70" s="366"/>
    </row>
    <row r="71" spans="1:17" x14ac:dyDescent="0.25">
      <c r="B71" s="126" t="s">
        <v>150</v>
      </c>
      <c r="C71" s="367">
        <v>1.9</v>
      </c>
      <c r="D71" s="368"/>
      <c r="E71" s="402">
        <v>2</v>
      </c>
      <c r="F71" s="402"/>
      <c r="G71" s="360">
        <v>1.5</v>
      </c>
      <c r="H71" s="366"/>
    </row>
    <row r="72" spans="1:17" x14ac:dyDescent="0.25">
      <c r="B72" s="126" t="s">
        <v>151</v>
      </c>
      <c r="C72" s="367">
        <v>6.9</v>
      </c>
      <c r="D72" s="368"/>
      <c r="E72" s="365">
        <v>5.5</v>
      </c>
      <c r="F72" s="366"/>
      <c r="G72" s="365">
        <v>5.4</v>
      </c>
      <c r="H72" s="366"/>
    </row>
    <row r="73" spans="1:17" x14ac:dyDescent="0.25">
      <c r="B73" s="126" t="s">
        <v>152</v>
      </c>
      <c r="C73" s="367">
        <v>187</v>
      </c>
      <c r="D73" s="368"/>
      <c r="E73" s="390">
        <v>113</v>
      </c>
      <c r="F73" s="391"/>
      <c r="G73" s="390">
        <v>42</v>
      </c>
      <c r="H73" s="391"/>
    </row>
    <row r="74" spans="1:17" x14ac:dyDescent="0.25">
      <c r="B74" s="126" t="s">
        <v>153</v>
      </c>
      <c r="C74" s="367">
        <v>196</v>
      </c>
      <c r="D74" s="368"/>
      <c r="E74" s="390">
        <v>130</v>
      </c>
      <c r="F74" s="391"/>
      <c r="G74" s="390">
        <v>102</v>
      </c>
      <c r="H74" s="391"/>
    </row>
    <row r="75" spans="1:17" s="89" customFormat="1" x14ac:dyDescent="0.25">
      <c r="B75" s="126" t="s">
        <v>162</v>
      </c>
      <c r="C75" s="367" t="s">
        <v>442</v>
      </c>
      <c r="D75" s="361"/>
      <c r="E75" s="365" t="s">
        <v>240</v>
      </c>
      <c r="F75" s="366"/>
      <c r="G75" s="360" t="s">
        <v>542</v>
      </c>
      <c r="H75" s="366"/>
    </row>
    <row r="76" spans="1:17" x14ac:dyDescent="0.25">
      <c r="B76" s="126" t="s">
        <v>192</v>
      </c>
      <c r="C76" s="367" t="s">
        <v>203</v>
      </c>
      <c r="D76" s="361"/>
      <c r="E76" s="361"/>
      <c r="F76" s="361"/>
      <c r="G76" s="361" t="s">
        <v>187</v>
      </c>
      <c r="H76" s="368"/>
    </row>
    <row r="77" spans="1:17" x14ac:dyDescent="0.25">
      <c r="B77" s="126" t="s">
        <v>154</v>
      </c>
      <c r="C77" s="357" t="s">
        <v>443</v>
      </c>
      <c r="D77" s="357"/>
      <c r="E77" s="362" t="s">
        <v>632</v>
      </c>
      <c r="F77" s="362"/>
      <c r="G77" s="362" t="s">
        <v>521</v>
      </c>
      <c r="H77" s="362"/>
    </row>
    <row r="78" spans="1:17" x14ac:dyDescent="0.25">
      <c r="B78" s="125" t="s">
        <v>155</v>
      </c>
      <c r="C78" s="367" t="s">
        <v>444</v>
      </c>
      <c r="D78" s="368"/>
      <c r="E78" s="362" t="s">
        <v>540</v>
      </c>
      <c r="F78" s="362"/>
      <c r="G78" s="362" t="s">
        <v>543</v>
      </c>
      <c r="H78" s="362"/>
    </row>
    <row r="79" spans="1:17" x14ac:dyDescent="0.25">
      <c r="B79" s="126" t="s">
        <v>156</v>
      </c>
      <c r="C79" s="363"/>
      <c r="D79" s="363"/>
      <c r="E79" s="363"/>
      <c r="F79" s="363"/>
      <c r="G79" s="363"/>
      <c r="H79" s="363"/>
    </row>
    <row r="80" spans="1:17" x14ac:dyDescent="0.25">
      <c r="B80" s="126" t="s">
        <v>157</v>
      </c>
      <c r="C80" s="127" t="s">
        <v>443</v>
      </c>
      <c r="D80" s="239" t="s">
        <v>227</v>
      </c>
      <c r="E80" s="251" t="s">
        <v>431</v>
      </c>
      <c r="F80" s="217" t="s">
        <v>635</v>
      </c>
      <c r="G80" s="251" t="s">
        <v>521</v>
      </c>
      <c r="H80" s="217" t="s">
        <v>190</v>
      </c>
    </row>
    <row r="81" spans="2:8" x14ac:dyDescent="0.25">
      <c r="B81" s="126" t="s">
        <v>189</v>
      </c>
      <c r="C81" s="126" t="s">
        <v>445</v>
      </c>
      <c r="D81" s="239" t="s">
        <v>428</v>
      </c>
      <c r="E81" s="251" t="s">
        <v>414</v>
      </c>
      <c r="F81" s="217" t="s">
        <v>636</v>
      </c>
      <c r="G81" s="251" t="s">
        <v>414</v>
      </c>
      <c r="H81" s="217" t="s">
        <v>544</v>
      </c>
    </row>
    <row r="82" spans="2:8" s="89" customFormat="1" x14ac:dyDescent="0.25">
      <c r="B82" s="126" t="s">
        <v>189</v>
      </c>
      <c r="C82" s="126"/>
      <c r="D82" s="247"/>
      <c r="E82" s="251" t="s">
        <v>637</v>
      </c>
      <c r="F82" s="217" t="s">
        <v>476</v>
      </c>
      <c r="G82" s="251"/>
      <c r="H82" s="217"/>
    </row>
    <row r="83" spans="2:8" s="89" customFormat="1" x14ac:dyDescent="0.25">
      <c r="B83" s="126"/>
      <c r="C83" s="126"/>
      <c r="D83" s="247"/>
      <c r="E83" s="251"/>
      <c r="F83" s="217"/>
      <c r="G83" s="251"/>
      <c r="H83" s="217"/>
    </row>
    <row r="84" spans="2:8" s="89" customFormat="1" x14ac:dyDescent="0.25">
      <c r="B84" s="126" t="s">
        <v>642</v>
      </c>
      <c r="C84" s="126"/>
      <c r="D84" s="247"/>
      <c r="E84" s="251" t="s">
        <v>641</v>
      </c>
      <c r="F84" s="251" t="s">
        <v>493</v>
      </c>
      <c r="G84" s="251"/>
      <c r="H84" s="217"/>
    </row>
    <row r="85" spans="2:8" s="89" customFormat="1" x14ac:dyDescent="0.25">
      <c r="B85" s="115"/>
      <c r="C85" s="126"/>
      <c r="D85" s="247"/>
      <c r="E85" s="241"/>
      <c r="F85" s="250"/>
      <c r="G85" s="251"/>
      <c r="H85" s="217"/>
    </row>
    <row r="86" spans="2:8" s="89" customFormat="1" x14ac:dyDescent="0.25">
      <c r="B86" s="126" t="s">
        <v>158</v>
      </c>
      <c r="C86" s="126"/>
      <c r="D86" s="247"/>
      <c r="E86" s="241"/>
      <c r="F86" s="250"/>
      <c r="G86" s="251"/>
      <c r="H86" s="217"/>
    </row>
    <row r="87" spans="2:8" x14ac:dyDescent="0.25">
      <c r="B87" s="126" t="s">
        <v>159</v>
      </c>
      <c r="C87" s="126" t="s">
        <v>446</v>
      </c>
      <c r="D87" s="126" t="s">
        <v>450</v>
      </c>
      <c r="E87" s="251" t="s">
        <v>414</v>
      </c>
      <c r="F87" s="251" t="s">
        <v>638</v>
      </c>
      <c r="G87" s="251" t="s">
        <v>475</v>
      </c>
      <c r="H87" s="126" t="s">
        <v>235</v>
      </c>
    </row>
    <row r="88" spans="2:8" s="89" customFormat="1" x14ac:dyDescent="0.25">
      <c r="B88" s="126"/>
      <c r="C88" s="126" t="s">
        <v>446</v>
      </c>
      <c r="D88" s="126" t="s">
        <v>224</v>
      </c>
      <c r="E88" s="251" t="s">
        <v>414</v>
      </c>
      <c r="F88" s="251" t="s">
        <v>639</v>
      </c>
      <c r="G88" s="251" t="s">
        <v>475</v>
      </c>
      <c r="H88" s="126" t="s">
        <v>224</v>
      </c>
    </row>
    <row r="89" spans="2:8" x14ac:dyDescent="0.25">
      <c r="B89" s="129"/>
      <c r="C89" s="126"/>
      <c r="D89" s="126"/>
      <c r="E89" s="241"/>
      <c r="F89" s="241"/>
      <c r="G89" s="241"/>
      <c r="H89" s="241"/>
    </row>
    <row r="90" spans="2:8" s="89" customFormat="1" x14ac:dyDescent="0.25">
      <c r="B90" s="126" t="s">
        <v>269</v>
      </c>
      <c r="C90" s="126"/>
      <c r="D90" s="126"/>
      <c r="E90" s="241"/>
      <c r="F90" s="241"/>
      <c r="G90" s="251" t="s">
        <v>547</v>
      </c>
      <c r="H90" s="251" t="s">
        <v>548</v>
      </c>
    </row>
    <row r="91" spans="2:8" s="89" customFormat="1" x14ac:dyDescent="0.25">
      <c r="B91" s="126"/>
      <c r="C91" s="126"/>
      <c r="D91" s="126"/>
      <c r="E91" s="241"/>
      <c r="F91" s="241"/>
      <c r="G91" s="241"/>
      <c r="H91" s="241"/>
    </row>
    <row r="92" spans="2:8" x14ac:dyDescent="0.25">
      <c r="B92" s="126" t="s">
        <v>166</v>
      </c>
      <c r="C92" s="126" t="s">
        <v>447</v>
      </c>
      <c r="D92" s="126" t="s">
        <v>275</v>
      </c>
      <c r="E92" s="251" t="s">
        <v>475</v>
      </c>
      <c r="F92" s="251" t="s">
        <v>640</v>
      </c>
      <c r="G92" s="251" t="s">
        <v>475</v>
      </c>
      <c r="H92" s="251" t="s">
        <v>549</v>
      </c>
    </row>
    <row r="93" spans="2:8" x14ac:dyDescent="0.25">
      <c r="B93" s="58"/>
      <c r="C93" s="58" t="s">
        <v>448</v>
      </c>
      <c r="D93" s="58" t="s">
        <v>426</v>
      </c>
      <c r="E93" s="251" t="s">
        <v>485</v>
      </c>
      <c r="F93" s="251" t="s">
        <v>640</v>
      </c>
      <c r="G93" s="251" t="s">
        <v>485</v>
      </c>
      <c r="H93" s="251" t="s">
        <v>550</v>
      </c>
    </row>
    <row r="94" spans="2:8" s="89" customFormat="1" x14ac:dyDescent="0.25">
      <c r="B94" s="58"/>
      <c r="C94" s="58"/>
      <c r="D94" s="58"/>
      <c r="E94" s="240"/>
      <c r="F94" s="240"/>
      <c r="G94" s="240"/>
      <c r="H94" s="240"/>
    </row>
    <row r="95" spans="2:8" x14ac:dyDescent="0.25">
      <c r="B95" s="126" t="s">
        <v>204</v>
      </c>
      <c r="C95" s="126" t="s">
        <v>449</v>
      </c>
      <c r="D95" s="126" t="s">
        <v>274</v>
      </c>
      <c r="E95" s="241"/>
      <c r="F95" s="241"/>
      <c r="G95" s="241"/>
      <c r="H95" s="241"/>
    </row>
    <row r="96" spans="2:8" s="89" customFormat="1" x14ac:dyDescent="0.25">
      <c r="B96" s="126"/>
      <c r="C96" s="126"/>
      <c r="D96" s="126"/>
      <c r="E96" s="241"/>
      <c r="F96" s="241"/>
      <c r="G96" s="241"/>
      <c r="H96" s="241"/>
    </row>
    <row r="97" spans="2:8" x14ac:dyDescent="0.25">
      <c r="B97" s="126" t="s">
        <v>196</v>
      </c>
      <c r="C97" s="126"/>
      <c r="D97" s="126"/>
      <c r="E97" s="241"/>
      <c r="F97" s="241"/>
    </row>
    <row r="98" spans="2:8" x14ac:dyDescent="0.25">
      <c r="B98" s="129"/>
      <c r="C98" s="126"/>
      <c r="D98" s="126"/>
      <c r="E98" s="241"/>
      <c r="F98" s="241"/>
      <c r="G98" s="241"/>
      <c r="H98" s="241"/>
    </row>
    <row r="99" spans="2:8" x14ac:dyDescent="0.25">
      <c r="B99" s="129"/>
      <c r="C99" s="126"/>
      <c r="D99" s="126"/>
      <c r="E99" s="241"/>
      <c r="F99" s="241"/>
      <c r="G99" s="241"/>
      <c r="H99" s="241"/>
    </row>
  </sheetData>
  <mergeCells count="40">
    <mergeCell ref="C70:D70"/>
    <mergeCell ref="E70:F70"/>
    <mergeCell ref="G70:H70"/>
    <mergeCell ref="O8:P8"/>
    <mergeCell ref="Q8:Q9"/>
    <mergeCell ref="M8:N8"/>
    <mergeCell ref="B67:H67"/>
    <mergeCell ref="C68:D68"/>
    <mergeCell ref="E68:F68"/>
    <mergeCell ref="G68:H68"/>
    <mergeCell ref="C69:H69"/>
    <mergeCell ref="A8:A9"/>
    <mergeCell ref="B8:B9"/>
    <mergeCell ref="C8:E8"/>
    <mergeCell ref="I8:J8"/>
    <mergeCell ref="K8:L8"/>
    <mergeCell ref="C71:D71"/>
    <mergeCell ref="E71:F71"/>
    <mergeCell ref="G71:H71"/>
    <mergeCell ref="C72:D72"/>
    <mergeCell ref="E72:F72"/>
    <mergeCell ref="G72:H72"/>
    <mergeCell ref="C73:D73"/>
    <mergeCell ref="E73:F73"/>
    <mergeCell ref="G73:H73"/>
    <mergeCell ref="C74:D74"/>
    <mergeCell ref="E74:F74"/>
    <mergeCell ref="G74:H74"/>
    <mergeCell ref="C75:D75"/>
    <mergeCell ref="C79:H79"/>
    <mergeCell ref="C77:D77"/>
    <mergeCell ref="E77:F77"/>
    <mergeCell ref="G77:H77"/>
    <mergeCell ref="C78:D78"/>
    <mergeCell ref="E78:F78"/>
    <mergeCell ref="G78:H78"/>
    <mergeCell ref="G75:H75"/>
    <mergeCell ref="G76:H76"/>
    <mergeCell ref="C76:F76"/>
    <mergeCell ref="E75:F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71"/>
  <sheetViews>
    <sheetView workbookViewId="0">
      <selection activeCell="W34" sqref="W34"/>
    </sheetView>
  </sheetViews>
  <sheetFormatPr defaultRowHeight="15" x14ac:dyDescent="0.25"/>
  <cols>
    <col min="1" max="1" width="3.7109375" style="89" customWidth="1"/>
    <col min="2" max="2" width="30.85546875" style="89" customWidth="1"/>
    <col min="3" max="3" width="12.5703125" style="89" customWidth="1"/>
    <col min="4" max="4" width="25" style="89" customWidth="1"/>
    <col min="5" max="5" width="13.7109375" style="89" customWidth="1"/>
    <col min="6" max="6" width="24.5703125" style="89" customWidth="1"/>
    <col min="7" max="7" width="12.28515625" style="89" customWidth="1"/>
    <col min="8" max="8" width="24.5703125" style="89" customWidth="1"/>
    <col min="9" max="18" width="9.140625" style="89"/>
    <col min="19" max="19" width="14.85546875" style="89" customWidth="1"/>
    <col min="20" max="16384" width="9.140625" style="89"/>
  </cols>
  <sheetData>
    <row r="2" spans="1:23" x14ac:dyDescent="0.25">
      <c r="B2" s="108" t="s">
        <v>709</v>
      </c>
    </row>
    <row r="3" spans="1:23" x14ac:dyDescent="0.25">
      <c r="B3" s="78" t="s">
        <v>710</v>
      </c>
    </row>
    <row r="6" spans="1:23" ht="15.75" x14ac:dyDescent="0.25">
      <c r="A6" s="102" t="s">
        <v>84</v>
      </c>
    </row>
    <row r="8" spans="1:23" ht="51" customHeight="1" x14ac:dyDescent="0.25">
      <c r="A8" s="376" t="s">
        <v>1</v>
      </c>
      <c r="B8" s="376" t="s">
        <v>2</v>
      </c>
      <c r="C8" s="376" t="s">
        <v>27</v>
      </c>
      <c r="D8" s="376"/>
      <c r="E8" s="376"/>
      <c r="F8" s="274" t="s">
        <v>5</v>
      </c>
      <c r="G8" s="274" t="s">
        <v>28</v>
      </c>
      <c r="H8" s="274" t="s">
        <v>80</v>
      </c>
      <c r="I8" s="376" t="s">
        <v>8</v>
      </c>
      <c r="J8" s="376"/>
      <c r="K8" s="376" t="s">
        <v>9</v>
      </c>
      <c r="L8" s="376"/>
      <c r="M8" s="376" t="s">
        <v>10</v>
      </c>
      <c r="N8" s="376"/>
      <c r="O8" s="403" t="s">
        <v>711</v>
      </c>
      <c r="P8" s="404"/>
      <c r="Q8" s="376" t="s">
        <v>12</v>
      </c>
      <c r="R8" s="376"/>
      <c r="S8" s="274" t="s">
        <v>712</v>
      </c>
      <c r="T8" s="375" t="s">
        <v>13</v>
      </c>
    </row>
    <row r="9" spans="1:23" ht="25.5" x14ac:dyDescent="0.25">
      <c r="A9" s="376"/>
      <c r="B9" s="376"/>
      <c r="C9" s="274" t="s">
        <v>14</v>
      </c>
      <c r="D9" s="274" t="s">
        <v>15</v>
      </c>
      <c r="E9" s="274" t="s">
        <v>16</v>
      </c>
      <c r="F9" s="274" t="s">
        <v>16</v>
      </c>
      <c r="G9" s="274" t="s">
        <v>18</v>
      </c>
      <c r="H9" s="274" t="s">
        <v>19</v>
      </c>
      <c r="I9" s="274" t="s">
        <v>20</v>
      </c>
      <c r="J9" s="274" t="s">
        <v>16</v>
      </c>
      <c r="K9" s="274" t="s">
        <v>21</v>
      </c>
      <c r="L9" s="106" t="s">
        <v>16</v>
      </c>
      <c r="M9" s="106" t="s">
        <v>22</v>
      </c>
      <c r="N9" s="106" t="s">
        <v>16</v>
      </c>
      <c r="O9" s="106" t="s">
        <v>21</v>
      </c>
      <c r="P9" s="106" t="s">
        <v>16</v>
      </c>
      <c r="Q9" s="274" t="s">
        <v>21</v>
      </c>
      <c r="R9" s="274" t="s">
        <v>16</v>
      </c>
      <c r="S9" s="274" t="s">
        <v>21</v>
      </c>
      <c r="T9" s="375"/>
    </row>
    <row r="11" spans="1:23" x14ac:dyDescent="0.25">
      <c r="A11" s="57" t="s">
        <v>62</v>
      </c>
    </row>
    <row r="12" spans="1:23" s="85" customFormat="1" ht="12.75" x14ac:dyDescent="0.2">
      <c r="A12" s="304">
        <v>1</v>
      </c>
      <c r="B12" s="304" t="s">
        <v>377</v>
      </c>
      <c r="C12" s="297">
        <v>8.1300000000000008</v>
      </c>
      <c r="D12" s="297">
        <v>100</v>
      </c>
      <c r="E12" s="297">
        <v>10</v>
      </c>
      <c r="F12" s="297">
        <v>8</v>
      </c>
      <c r="G12" s="297">
        <v>58</v>
      </c>
      <c r="H12" s="297">
        <v>99</v>
      </c>
      <c r="I12" s="297">
        <v>697</v>
      </c>
      <c r="J12" s="297">
        <v>8</v>
      </c>
      <c r="K12" s="300">
        <v>11</v>
      </c>
      <c r="L12" s="297">
        <v>7</v>
      </c>
      <c r="M12" s="299">
        <v>47.723270440251575</v>
      </c>
      <c r="N12" s="297">
        <v>7</v>
      </c>
      <c r="O12" s="300">
        <v>96.4</v>
      </c>
      <c r="P12" s="297">
        <v>9</v>
      </c>
      <c r="Q12" s="300">
        <v>62.5</v>
      </c>
      <c r="R12" s="297">
        <v>6</v>
      </c>
      <c r="S12" s="297"/>
      <c r="T12" s="298">
        <f>SUM(E12+J12+L12+N12+R12+P12)</f>
        <v>47</v>
      </c>
    </row>
    <row r="13" spans="1:23" s="85" customFormat="1" ht="12.75" x14ac:dyDescent="0.2">
      <c r="A13" s="304">
        <v>2</v>
      </c>
      <c r="B13" s="304" t="s">
        <v>379</v>
      </c>
      <c r="C13" s="297">
        <v>9.07</v>
      </c>
      <c r="D13" s="301">
        <v>100</v>
      </c>
      <c r="E13" s="297">
        <v>10</v>
      </c>
      <c r="F13" s="297">
        <v>9</v>
      </c>
      <c r="G13" s="297">
        <v>55</v>
      </c>
      <c r="H13" s="297">
        <v>96</v>
      </c>
      <c r="I13" s="297">
        <v>669</v>
      </c>
      <c r="J13" s="297">
        <v>7</v>
      </c>
      <c r="K13" s="300">
        <v>10.6</v>
      </c>
      <c r="L13" s="297">
        <v>7</v>
      </c>
      <c r="M13" s="299">
        <v>51.808383233532929</v>
      </c>
      <c r="N13" s="297">
        <v>9</v>
      </c>
      <c r="O13" s="300">
        <v>98</v>
      </c>
      <c r="P13" s="297">
        <v>9</v>
      </c>
      <c r="Q13" s="300">
        <v>63.8</v>
      </c>
      <c r="R13" s="297">
        <v>7</v>
      </c>
      <c r="S13" s="297"/>
      <c r="T13" s="298">
        <f>SUM(E13+J13+L13+N13+R13+P13)</f>
        <v>49</v>
      </c>
      <c r="V13" s="238"/>
      <c r="W13" s="238"/>
    </row>
    <row r="14" spans="1:23" s="85" customFormat="1" ht="12.75" x14ac:dyDescent="0.2">
      <c r="A14" s="322"/>
      <c r="B14" s="322" t="s">
        <v>719</v>
      </c>
      <c r="C14" s="324">
        <f>SUM(C12:C13)/2</f>
        <v>8.6000000000000014</v>
      </c>
      <c r="D14" s="326">
        <v>100</v>
      </c>
      <c r="E14" s="325">
        <v>10</v>
      </c>
      <c r="F14" s="326">
        <f t="shared" ref="F14:I14" si="0">SUM(F12:F13)/2</f>
        <v>8.5</v>
      </c>
      <c r="G14" s="326">
        <f t="shared" si="0"/>
        <v>56.5</v>
      </c>
      <c r="H14" s="326">
        <f t="shared" si="0"/>
        <v>97.5</v>
      </c>
      <c r="I14" s="326">
        <f t="shared" si="0"/>
        <v>683</v>
      </c>
      <c r="J14" s="325">
        <v>8</v>
      </c>
      <c r="K14" s="327">
        <f>SUM(K12:K13)/2</f>
        <v>10.8</v>
      </c>
      <c r="L14" s="325">
        <v>7</v>
      </c>
      <c r="M14" s="324">
        <f>SUM(M12:M13)/2</f>
        <v>49.765826836892252</v>
      </c>
      <c r="N14" s="325">
        <v>8</v>
      </c>
      <c r="O14" s="327">
        <f>SUM(O12:O13)/2</f>
        <v>97.2</v>
      </c>
      <c r="P14" s="325">
        <v>9</v>
      </c>
      <c r="Q14" s="327">
        <f>SUM(Q12:Q13)/2</f>
        <v>63.15</v>
      </c>
      <c r="R14" s="325">
        <v>6</v>
      </c>
      <c r="S14" s="325"/>
      <c r="T14" s="332">
        <f>SUM(E14+J14+L14+N14+R14+P14)</f>
        <v>48</v>
      </c>
      <c r="V14" s="238"/>
      <c r="W14" s="238"/>
    </row>
    <row r="15" spans="1:23" s="85" customFormat="1" ht="12.75" x14ac:dyDescent="0.2">
      <c r="A15" s="58">
        <v>3</v>
      </c>
      <c r="B15" s="58" t="s">
        <v>385</v>
      </c>
      <c r="C15" s="278">
        <v>8.82</v>
      </c>
      <c r="D15" s="226">
        <f>C15*100/AVERAGE($C$12:$C$13)</f>
        <v>102.55813953488371</v>
      </c>
      <c r="E15" s="278">
        <v>12</v>
      </c>
      <c r="F15" s="278">
        <v>9</v>
      </c>
      <c r="G15" s="278">
        <v>54</v>
      </c>
      <c r="H15" s="278">
        <v>97</v>
      </c>
      <c r="I15" s="278">
        <v>672</v>
      </c>
      <c r="J15" s="278">
        <v>7</v>
      </c>
      <c r="K15" s="231">
        <v>11.1</v>
      </c>
      <c r="L15" s="278">
        <v>5</v>
      </c>
      <c r="M15" s="46">
        <v>51.447852760736197</v>
      </c>
      <c r="N15" s="278">
        <v>9</v>
      </c>
      <c r="O15" s="227">
        <v>97.9</v>
      </c>
      <c r="P15" s="278">
        <v>9</v>
      </c>
      <c r="Q15" s="227">
        <v>63.2</v>
      </c>
      <c r="R15" s="278">
        <v>6</v>
      </c>
      <c r="S15" s="278"/>
      <c r="T15" s="168">
        <f>SUM(E15+J15+L15+N15+R15+P15)</f>
        <v>48</v>
      </c>
    </row>
    <row r="16" spans="1:23" s="85" customFormat="1" ht="12.75" x14ac:dyDescent="0.2">
      <c r="A16" s="58">
        <v>4</v>
      </c>
      <c r="B16" s="58" t="s">
        <v>386</v>
      </c>
      <c r="C16" s="278">
        <v>9.0399999999999991</v>
      </c>
      <c r="D16" s="226">
        <f>C16*100/AVERAGE($C$12:$C$13)</f>
        <v>105.11627906976742</v>
      </c>
      <c r="E16" s="278">
        <v>12</v>
      </c>
      <c r="F16" s="278">
        <v>9</v>
      </c>
      <c r="G16" s="278">
        <v>54</v>
      </c>
      <c r="H16" s="278">
        <v>100</v>
      </c>
      <c r="I16" s="278">
        <v>654</v>
      </c>
      <c r="J16" s="278">
        <v>7</v>
      </c>
      <c r="K16" s="231">
        <v>10.7</v>
      </c>
      <c r="L16" s="278">
        <v>7</v>
      </c>
      <c r="M16" s="46">
        <v>54.819277108433731</v>
      </c>
      <c r="N16" s="278">
        <v>9</v>
      </c>
      <c r="O16" s="227">
        <v>98.5</v>
      </c>
      <c r="P16" s="278">
        <v>9</v>
      </c>
      <c r="Q16" s="227">
        <v>63.1</v>
      </c>
      <c r="R16" s="278">
        <v>6</v>
      </c>
      <c r="S16" s="278"/>
      <c r="T16" s="168">
        <f>SUM(E16+J16+L16+N16+R16+P16)</f>
        <v>50</v>
      </c>
    </row>
    <row r="17" spans="1:23" x14ac:dyDescent="0.25">
      <c r="O17" s="288"/>
    </row>
    <row r="18" spans="1:23" x14ac:dyDescent="0.25">
      <c r="A18" s="113" t="s">
        <v>708</v>
      </c>
      <c r="O18" s="288"/>
    </row>
    <row r="19" spans="1:23" s="85" customFormat="1" ht="12.75" x14ac:dyDescent="0.2">
      <c r="A19" s="304">
        <v>1</v>
      </c>
      <c r="B19" s="304" t="s">
        <v>377</v>
      </c>
      <c r="C19" s="299">
        <v>7.84</v>
      </c>
      <c r="D19" s="297">
        <v>100</v>
      </c>
      <c r="E19" s="297">
        <v>10</v>
      </c>
      <c r="F19" s="297">
        <v>7</v>
      </c>
      <c r="G19" s="297">
        <v>75</v>
      </c>
      <c r="H19" s="297">
        <v>101</v>
      </c>
      <c r="I19" s="297">
        <v>670</v>
      </c>
      <c r="J19" s="297">
        <v>7</v>
      </c>
      <c r="K19" s="300">
        <v>11.6</v>
      </c>
      <c r="L19" s="297">
        <v>3</v>
      </c>
      <c r="M19" s="299">
        <v>49.9</v>
      </c>
      <c r="N19" s="297">
        <v>8</v>
      </c>
      <c r="O19" s="300">
        <v>97.6</v>
      </c>
      <c r="P19" s="297">
        <v>9</v>
      </c>
      <c r="Q19" s="300">
        <v>62.1</v>
      </c>
      <c r="R19" s="297">
        <v>6</v>
      </c>
      <c r="S19" s="297"/>
      <c r="T19" s="298">
        <f>SUM(E19+J19+L19+N19+R19+P19)</f>
        <v>43</v>
      </c>
      <c r="U19" s="86"/>
    </row>
    <row r="20" spans="1:23" s="85" customFormat="1" ht="12.75" x14ac:dyDescent="0.2">
      <c r="A20" s="304">
        <v>2</v>
      </c>
      <c r="B20" s="304" t="s">
        <v>379</v>
      </c>
      <c r="C20" s="299">
        <v>8.83</v>
      </c>
      <c r="D20" s="301">
        <v>100</v>
      </c>
      <c r="E20" s="297">
        <v>10</v>
      </c>
      <c r="F20" s="297">
        <v>8</v>
      </c>
      <c r="G20" s="297">
        <v>82</v>
      </c>
      <c r="H20" s="297">
        <v>103</v>
      </c>
      <c r="I20" s="297">
        <v>654</v>
      </c>
      <c r="J20" s="297">
        <v>7</v>
      </c>
      <c r="K20" s="300">
        <v>10.3</v>
      </c>
      <c r="L20" s="297">
        <v>7</v>
      </c>
      <c r="M20" s="299">
        <v>56.6</v>
      </c>
      <c r="N20" s="297">
        <v>9</v>
      </c>
      <c r="O20" s="300">
        <v>99.3</v>
      </c>
      <c r="P20" s="297">
        <v>9</v>
      </c>
      <c r="Q20" s="300">
        <v>63.1</v>
      </c>
      <c r="R20" s="297">
        <v>6</v>
      </c>
      <c r="S20" s="297"/>
      <c r="T20" s="298">
        <f>SUM(E20+J20+L20+N20+R20+P20)</f>
        <v>48</v>
      </c>
      <c r="V20" s="238"/>
      <c r="W20" s="238"/>
    </row>
    <row r="21" spans="1:23" s="85" customFormat="1" ht="12.75" x14ac:dyDescent="0.2">
      <c r="A21" s="322"/>
      <c r="B21" s="322" t="s">
        <v>719</v>
      </c>
      <c r="C21" s="324">
        <f>SUM(C19:C20)/2</f>
        <v>8.3350000000000009</v>
      </c>
      <c r="D21" s="326">
        <v>100</v>
      </c>
      <c r="E21" s="325">
        <v>10</v>
      </c>
      <c r="F21" s="326">
        <f t="shared" ref="F21:I21" si="1">SUM(F19:F20)/2</f>
        <v>7.5</v>
      </c>
      <c r="G21" s="326">
        <f t="shared" si="1"/>
        <v>78.5</v>
      </c>
      <c r="H21" s="326">
        <f t="shared" si="1"/>
        <v>102</v>
      </c>
      <c r="I21" s="326">
        <f t="shared" si="1"/>
        <v>662</v>
      </c>
      <c r="J21" s="325">
        <v>7</v>
      </c>
      <c r="K21" s="327">
        <f>SUM(K19:K20)/2</f>
        <v>10.95</v>
      </c>
      <c r="L21" s="325">
        <v>8</v>
      </c>
      <c r="M21" s="324">
        <f>SUM(M19:M20)/2</f>
        <v>53.25</v>
      </c>
      <c r="N21" s="325">
        <v>9</v>
      </c>
      <c r="O21" s="327">
        <f>SUM(O19:O20)/2</f>
        <v>98.449999999999989</v>
      </c>
      <c r="P21" s="325">
        <v>9</v>
      </c>
      <c r="Q21" s="324">
        <f>SUM(Q19:Q20)/2</f>
        <v>62.6</v>
      </c>
      <c r="R21" s="325">
        <v>6</v>
      </c>
      <c r="S21" s="325"/>
      <c r="T21" s="332">
        <f>SUM(E21+J21+L21+N21+R21+P21)</f>
        <v>49</v>
      </c>
      <c r="V21" s="238"/>
      <c r="W21" s="238"/>
    </row>
    <row r="22" spans="1:23" s="85" customFormat="1" ht="12.75" x14ac:dyDescent="0.2">
      <c r="A22" s="58">
        <v>3</v>
      </c>
      <c r="B22" s="58" t="s">
        <v>385</v>
      </c>
      <c r="C22" s="46">
        <v>9.27</v>
      </c>
      <c r="D22" s="226">
        <f>C22*100/AVERAGE($C$19:$C$20)</f>
        <v>111.21775644871025</v>
      </c>
      <c r="E22" s="278">
        <v>12</v>
      </c>
      <c r="F22" s="278">
        <v>8</v>
      </c>
      <c r="G22" s="278">
        <v>77</v>
      </c>
      <c r="H22" s="278">
        <v>101</v>
      </c>
      <c r="I22" s="278">
        <v>658</v>
      </c>
      <c r="J22" s="278">
        <v>7</v>
      </c>
      <c r="K22" s="231">
        <v>10.4</v>
      </c>
      <c r="L22" s="278">
        <v>7</v>
      </c>
      <c r="M22" s="46">
        <v>53.7</v>
      </c>
      <c r="N22" s="278">
        <v>9</v>
      </c>
      <c r="O22" s="227">
        <v>98.5</v>
      </c>
      <c r="P22" s="278">
        <v>9</v>
      </c>
      <c r="Q22" s="227">
        <v>63.6</v>
      </c>
      <c r="R22" s="278">
        <v>6</v>
      </c>
      <c r="S22" s="278"/>
      <c r="T22" s="168">
        <f>SUM(E22+J22+L22+N22+R22+P22)</f>
        <v>50</v>
      </c>
    </row>
    <row r="23" spans="1:23" s="85" customFormat="1" ht="12.75" x14ac:dyDescent="0.2">
      <c r="A23" s="58">
        <v>4</v>
      </c>
      <c r="B23" s="58" t="s">
        <v>386</v>
      </c>
      <c r="C23" s="46">
        <v>8.67</v>
      </c>
      <c r="D23" s="226">
        <f>C23*100/AVERAGE($C$19:$C$20)</f>
        <v>104.01919616076783</v>
      </c>
      <c r="E23" s="278">
        <v>12</v>
      </c>
      <c r="F23" s="278">
        <v>9</v>
      </c>
      <c r="G23" s="278">
        <v>69</v>
      </c>
      <c r="H23" s="278">
        <v>101</v>
      </c>
      <c r="I23" s="278">
        <v>645</v>
      </c>
      <c r="J23" s="278">
        <v>6</v>
      </c>
      <c r="K23" s="231">
        <v>10.3</v>
      </c>
      <c r="L23" s="278">
        <v>7</v>
      </c>
      <c r="M23" s="46">
        <v>62</v>
      </c>
      <c r="N23" s="278">
        <v>9</v>
      </c>
      <c r="O23" s="227">
        <v>99.5</v>
      </c>
      <c r="P23" s="278">
        <v>9</v>
      </c>
      <c r="Q23" s="227">
        <v>62.9</v>
      </c>
      <c r="R23" s="278">
        <v>6</v>
      </c>
      <c r="S23" s="278"/>
      <c r="T23" s="168">
        <f>SUM(E23+J23+L23+N23+R23+P23)</f>
        <v>49</v>
      </c>
    </row>
    <row r="24" spans="1:23" x14ac:dyDescent="0.25">
      <c r="O24" s="288"/>
    </row>
    <row r="25" spans="1:23" x14ac:dyDescent="0.25">
      <c r="A25" s="101" t="s">
        <v>94</v>
      </c>
      <c r="O25" s="288"/>
    </row>
    <row r="26" spans="1:23" s="85" customFormat="1" ht="12.75" x14ac:dyDescent="0.2">
      <c r="A26" s="304">
        <v>1</v>
      </c>
      <c r="B26" s="304" t="s">
        <v>377</v>
      </c>
      <c r="C26" s="299">
        <v>6.39</v>
      </c>
      <c r="D26" s="297">
        <v>100</v>
      </c>
      <c r="E26" s="297">
        <v>10</v>
      </c>
      <c r="F26" s="297">
        <v>8</v>
      </c>
      <c r="G26" s="297">
        <v>54</v>
      </c>
      <c r="H26" s="297">
        <v>111</v>
      </c>
      <c r="I26" s="301">
        <v>672</v>
      </c>
      <c r="J26" s="297">
        <v>7</v>
      </c>
      <c r="K26" s="300">
        <v>10.199999999999999</v>
      </c>
      <c r="L26" s="297">
        <v>7</v>
      </c>
      <c r="M26" s="299">
        <v>50.471532846715334</v>
      </c>
      <c r="N26" s="297">
        <v>9</v>
      </c>
      <c r="O26" s="300">
        <v>98.8</v>
      </c>
      <c r="P26" s="297">
        <v>9</v>
      </c>
      <c r="Q26" s="300">
        <v>62</v>
      </c>
      <c r="R26" s="297">
        <v>6</v>
      </c>
      <c r="S26" s="297"/>
      <c r="T26" s="298">
        <f>SUM(E26+J26+L26+N26+R26+P26)</f>
        <v>48</v>
      </c>
      <c r="U26" s="86"/>
    </row>
    <row r="27" spans="1:23" s="85" customFormat="1" ht="12.75" x14ac:dyDescent="0.2">
      <c r="A27" s="304">
        <v>2</v>
      </c>
      <c r="B27" s="304" t="s">
        <v>379</v>
      </c>
      <c r="C27" s="299">
        <v>7.19</v>
      </c>
      <c r="D27" s="301">
        <v>100</v>
      </c>
      <c r="E27" s="297">
        <v>10</v>
      </c>
      <c r="F27" s="297">
        <v>7</v>
      </c>
      <c r="G27" s="297">
        <v>52</v>
      </c>
      <c r="H27" s="297">
        <v>113</v>
      </c>
      <c r="I27" s="301">
        <v>660</v>
      </c>
      <c r="J27" s="297">
        <v>7</v>
      </c>
      <c r="K27" s="300">
        <v>10.5</v>
      </c>
      <c r="L27" s="297">
        <v>7</v>
      </c>
      <c r="M27" s="299">
        <v>57.239852398523986</v>
      </c>
      <c r="N27" s="297">
        <v>9</v>
      </c>
      <c r="O27" s="300">
        <v>98.5</v>
      </c>
      <c r="P27" s="297">
        <v>9</v>
      </c>
      <c r="Q27" s="300">
        <v>62.05</v>
      </c>
      <c r="R27" s="297">
        <v>6</v>
      </c>
      <c r="S27" s="297"/>
      <c r="T27" s="298">
        <f>SUM(E27+J27+L27+N27+R27+P27)</f>
        <v>48</v>
      </c>
      <c r="V27" s="238"/>
      <c r="W27" s="238"/>
    </row>
    <row r="28" spans="1:23" s="85" customFormat="1" ht="12.75" x14ac:dyDescent="0.2">
      <c r="A28" s="322"/>
      <c r="B28" s="322" t="s">
        <v>719</v>
      </c>
      <c r="C28" s="324">
        <f>SUM(C26:C27)/2</f>
        <v>6.79</v>
      </c>
      <c r="D28" s="326">
        <v>100</v>
      </c>
      <c r="E28" s="325">
        <v>10</v>
      </c>
      <c r="F28" s="326">
        <f t="shared" ref="F28:I28" si="2">SUM(F26:F27)/2</f>
        <v>7.5</v>
      </c>
      <c r="G28" s="326">
        <f t="shared" si="2"/>
        <v>53</v>
      </c>
      <c r="H28" s="326">
        <f t="shared" si="2"/>
        <v>112</v>
      </c>
      <c r="I28" s="326">
        <f t="shared" si="2"/>
        <v>666</v>
      </c>
      <c r="J28" s="325">
        <v>7</v>
      </c>
      <c r="K28" s="324">
        <f>SUM(K26:K27)/2</f>
        <v>10.35</v>
      </c>
      <c r="L28" s="325">
        <v>7</v>
      </c>
      <c r="M28" s="324">
        <f>SUM(M26:M27)/2</f>
        <v>53.855692622619657</v>
      </c>
      <c r="N28" s="325">
        <v>9</v>
      </c>
      <c r="O28" s="324">
        <f>SUM(O26:O27)/2</f>
        <v>98.65</v>
      </c>
      <c r="P28" s="325">
        <v>9</v>
      </c>
      <c r="Q28" s="324">
        <f>SUM(Q26:Q27)/2</f>
        <v>62.024999999999999</v>
      </c>
      <c r="R28" s="325">
        <v>6</v>
      </c>
      <c r="S28" s="325"/>
      <c r="T28" s="332">
        <f>SUM(E28+J28+L28+N28+R28+P28)</f>
        <v>48</v>
      </c>
      <c r="V28" s="238"/>
      <c r="W28" s="238"/>
    </row>
    <row r="29" spans="1:23" s="85" customFormat="1" ht="12.75" x14ac:dyDescent="0.2">
      <c r="A29" s="58">
        <v>3</v>
      </c>
      <c r="B29" s="58" t="s">
        <v>385</v>
      </c>
      <c r="C29" s="46">
        <v>6.98</v>
      </c>
      <c r="D29" s="226">
        <f>C29*100/AVERAGE($C$26:$C$27)</f>
        <v>102.79823269513992</v>
      </c>
      <c r="E29" s="278">
        <v>10</v>
      </c>
      <c r="F29" s="278">
        <v>8</v>
      </c>
      <c r="G29" s="278">
        <v>49</v>
      </c>
      <c r="H29" s="278">
        <v>111</v>
      </c>
      <c r="I29" s="226">
        <v>622</v>
      </c>
      <c r="J29" s="278">
        <v>6</v>
      </c>
      <c r="K29" s="231">
        <v>10.199999999999999</v>
      </c>
      <c r="L29" s="278">
        <v>7</v>
      </c>
      <c r="M29" s="228">
        <v>52.760583941605844</v>
      </c>
      <c r="N29" s="278">
        <v>9</v>
      </c>
      <c r="O29" s="227">
        <v>98.4</v>
      </c>
      <c r="P29" s="278">
        <v>9</v>
      </c>
      <c r="Q29" s="227">
        <v>61.9</v>
      </c>
      <c r="R29" s="278">
        <v>5</v>
      </c>
      <c r="S29" s="278"/>
      <c r="T29" s="168">
        <f>SUM(E29+J29+L29+N29+R29+P29)</f>
        <v>46</v>
      </c>
    </row>
    <row r="30" spans="1:23" s="85" customFormat="1" ht="12.75" x14ac:dyDescent="0.2">
      <c r="A30" s="58">
        <v>4</v>
      </c>
      <c r="B30" s="58" t="s">
        <v>386</v>
      </c>
      <c r="C30" s="46">
        <v>7.12</v>
      </c>
      <c r="D30" s="226">
        <f>C30*100/AVERAGE($C$26:$C$27)</f>
        <v>104.860088365243</v>
      </c>
      <c r="E30" s="278">
        <v>12</v>
      </c>
      <c r="F30" s="278">
        <v>8</v>
      </c>
      <c r="G30" s="278">
        <v>51</v>
      </c>
      <c r="H30" s="278">
        <v>114</v>
      </c>
      <c r="I30" s="226">
        <v>651</v>
      </c>
      <c r="J30" s="278">
        <v>7</v>
      </c>
      <c r="K30" s="231">
        <v>10.35</v>
      </c>
      <c r="L30" s="278">
        <v>7</v>
      </c>
      <c r="M30" s="228">
        <v>54.177454545454552</v>
      </c>
      <c r="N30" s="278">
        <v>9</v>
      </c>
      <c r="O30" s="227">
        <v>98.4</v>
      </c>
      <c r="P30" s="278">
        <v>9</v>
      </c>
      <c r="Q30" s="227">
        <v>61.5</v>
      </c>
      <c r="R30" s="278">
        <v>5</v>
      </c>
      <c r="S30" s="278"/>
      <c r="T30" s="168">
        <f>SUM(E30+J30+L30+N30+R30+P30)</f>
        <v>49</v>
      </c>
    </row>
    <row r="31" spans="1:23" x14ac:dyDescent="0.25">
      <c r="O31" s="288"/>
    </row>
    <row r="32" spans="1:23" x14ac:dyDescent="0.25">
      <c r="A32" s="101" t="s">
        <v>706</v>
      </c>
      <c r="O32" s="288"/>
    </row>
    <row r="33" spans="1:23" s="85" customFormat="1" ht="12.75" x14ac:dyDescent="0.2">
      <c r="A33" s="304">
        <v>1</v>
      </c>
      <c r="B33" s="304" t="s">
        <v>377</v>
      </c>
      <c r="C33" s="299">
        <f>SUM(C12+C19+C26)/3</f>
        <v>7.4533333333333331</v>
      </c>
      <c r="D33" s="297">
        <v>100</v>
      </c>
      <c r="E33" s="297">
        <v>10</v>
      </c>
      <c r="F33" s="301">
        <f t="shared" ref="F33:I34" si="3">SUM(F12+F19+F26)/3</f>
        <v>7.666666666666667</v>
      </c>
      <c r="G33" s="301">
        <f t="shared" si="3"/>
        <v>62.333333333333336</v>
      </c>
      <c r="H33" s="302">
        <f t="shared" si="3"/>
        <v>103.66666666666667</v>
      </c>
      <c r="I33" s="301">
        <f t="shared" si="3"/>
        <v>679.66666666666663</v>
      </c>
      <c r="J33" s="297">
        <v>7</v>
      </c>
      <c r="K33" s="300">
        <f>SUM(K12+K19+K26)/3</f>
        <v>10.933333333333332</v>
      </c>
      <c r="L33" s="297">
        <v>7</v>
      </c>
      <c r="M33" s="299">
        <f>SUM(M12+M19+M26)/3</f>
        <v>49.364934428988967</v>
      </c>
      <c r="N33" s="297">
        <v>8</v>
      </c>
      <c r="O33" s="299">
        <f>SUM(O12+O19+O26)/3</f>
        <v>97.600000000000009</v>
      </c>
      <c r="P33" s="297">
        <v>9</v>
      </c>
      <c r="Q33" s="300">
        <f>SUM(Q12+Q19+Q26)/3</f>
        <v>62.199999999999996</v>
      </c>
      <c r="R33" s="297">
        <v>6</v>
      </c>
      <c r="S33" s="297"/>
      <c r="T33" s="298">
        <f>SUM(E33+J33+L33+N33+R33+P33)</f>
        <v>47</v>
      </c>
      <c r="U33" s="86"/>
    </row>
    <row r="34" spans="1:23" s="85" customFormat="1" ht="12.75" x14ac:dyDescent="0.2">
      <c r="A34" s="304">
        <v>2</v>
      </c>
      <c r="B34" s="304" t="s">
        <v>379</v>
      </c>
      <c r="C34" s="299">
        <f>SUM(C13+C20+C27)/3</f>
        <v>8.3633333333333333</v>
      </c>
      <c r="D34" s="301">
        <v>100</v>
      </c>
      <c r="E34" s="297">
        <v>10</v>
      </c>
      <c r="F34" s="301">
        <f t="shared" si="3"/>
        <v>8</v>
      </c>
      <c r="G34" s="301">
        <f t="shared" si="3"/>
        <v>63</v>
      </c>
      <c r="H34" s="302">
        <f t="shared" si="3"/>
        <v>104</v>
      </c>
      <c r="I34" s="301">
        <f t="shared" si="3"/>
        <v>661</v>
      </c>
      <c r="J34" s="297">
        <v>7</v>
      </c>
      <c r="K34" s="300">
        <f>SUM(K13+K20+K27)/3</f>
        <v>10.466666666666667</v>
      </c>
      <c r="L34" s="297">
        <v>7</v>
      </c>
      <c r="M34" s="299">
        <f>SUM(M13+M20+M27)/3</f>
        <v>55.216078544018977</v>
      </c>
      <c r="N34" s="297">
        <v>9</v>
      </c>
      <c r="O34" s="299">
        <f>SUM(O13+O20+O27)/3</f>
        <v>98.600000000000009</v>
      </c>
      <c r="P34" s="297">
        <v>9</v>
      </c>
      <c r="Q34" s="300">
        <f>SUM(Q13+Q20+Q27)/3</f>
        <v>62.983333333333327</v>
      </c>
      <c r="R34" s="297">
        <v>6</v>
      </c>
      <c r="S34" s="297"/>
      <c r="T34" s="298">
        <f>SUM(E34+J34+L34+N34+R34+P34)</f>
        <v>48</v>
      </c>
      <c r="V34" s="238"/>
      <c r="W34" s="238"/>
    </row>
    <row r="35" spans="1:23" s="85" customFormat="1" ht="12.75" x14ac:dyDescent="0.2">
      <c r="A35" s="322"/>
      <c r="B35" s="322" t="s">
        <v>719</v>
      </c>
      <c r="C35" s="324">
        <f>SUM(C33:C34)/2</f>
        <v>7.9083333333333332</v>
      </c>
      <c r="D35" s="326">
        <v>100</v>
      </c>
      <c r="E35" s="325">
        <v>10</v>
      </c>
      <c r="F35" s="326">
        <f t="shared" ref="F35:I35" si="4">SUM(F33:F34)/2</f>
        <v>7.8333333333333339</v>
      </c>
      <c r="G35" s="326">
        <f t="shared" si="4"/>
        <v>62.666666666666671</v>
      </c>
      <c r="H35" s="326">
        <f t="shared" si="4"/>
        <v>103.83333333333334</v>
      </c>
      <c r="I35" s="326">
        <f t="shared" si="4"/>
        <v>670.33333333333326</v>
      </c>
      <c r="J35" s="325">
        <v>7</v>
      </c>
      <c r="K35" s="327">
        <f>SUM(K33:K34)/2</f>
        <v>10.7</v>
      </c>
      <c r="L35" s="325">
        <v>7</v>
      </c>
      <c r="M35" s="324">
        <f>SUM(M33:M34)/2</f>
        <v>52.290506486503972</v>
      </c>
      <c r="N35" s="325">
        <v>9</v>
      </c>
      <c r="O35" s="324">
        <f>SUM(O33:O34)/2</f>
        <v>98.100000000000009</v>
      </c>
      <c r="P35" s="325">
        <v>9</v>
      </c>
      <c r="Q35" s="327">
        <f>SUM(Q33:Q34)/2</f>
        <v>62.591666666666661</v>
      </c>
      <c r="R35" s="325">
        <v>6</v>
      </c>
      <c r="S35" s="325"/>
      <c r="T35" s="332">
        <f>SUM(E35+J35+L35+N35+R35+P35)</f>
        <v>48</v>
      </c>
      <c r="V35" s="238"/>
      <c r="W35" s="238"/>
    </row>
    <row r="36" spans="1:23" s="85" customFormat="1" ht="12.75" x14ac:dyDescent="0.2">
      <c r="A36" s="58">
        <v>3</v>
      </c>
      <c r="B36" s="58" t="s">
        <v>385</v>
      </c>
      <c r="C36" s="228">
        <f>SUM(C15+C22+C29)/3</f>
        <v>8.3566666666666674</v>
      </c>
      <c r="D36" s="229">
        <f>C36*100/AVERAGE($C$33:$C$34)</f>
        <v>105.6691253951528</v>
      </c>
      <c r="E36" s="230">
        <v>12</v>
      </c>
      <c r="F36" s="229">
        <f t="shared" ref="F36:I37" si="5">SUM(F15+F22+F29)/3</f>
        <v>8.3333333333333339</v>
      </c>
      <c r="G36" s="229">
        <f t="shared" si="5"/>
        <v>60</v>
      </c>
      <c r="H36" s="234">
        <f t="shared" si="5"/>
        <v>103</v>
      </c>
      <c r="I36" s="229">
        <f t="shared" si="5"/>
        <v>650.66666666666663</v>
      </c>
      <c r="J36" s="230">
        <v>7</v>
      </c>
      <c r="K36" s="231">
        <f>SUM(K15+K22+K29)/3</f>
        <v>10.566666666666666</v>
      </c>
      <c r="L36" s="230">
        <v>7</v>
      </c>
      <c r="M36" s="228">
        <f>SUM(M15+M22+M29)/3</f>
        <v>52.63614556744735</v>
      </c>
      <c r="N36" s="230">
        <v>9</v>
      </c>
      <c r="O36" s="228">
        <f>SUM(O15+O22+O29)/3</f>
        <v>98.266666666666666</v>
      </c>
      <c r="P36" s="230">
        <v>9</v>
      </c>
      <c r="Q36" s="231">
        <f>SUM(Q15+Q22+Q29)/3</f>
        <v>62.900000000000006</v>
      </c>
      <c r="R36" s="278">
        <v>6</v>
      </c>
      <c r="S36" s="278"/>
      <c r="T36" s="168">
        <f>SUM(E36+J36+L36+N36+R36+P36)</f>
        <v>50</v>
      </c>
    </row>
    <row r="37" spans="1:23" s="85" customFormat="1" ht="12.75" x14ac:dyDescent="0.2">
      <c r="A37" s="58">
        <v>4</v>
      </c>
      <c r="B37" s="58" t="s">
        <v>386</v>
      </c>
      <c r="C37" s="228">
        <f>SUM(C16+C23+C30)/3</f>
        <v>8.2766666666666673</v>
      </c>
      <c r="D37" s="229">
        <f>C37*100/AVERAGE($C$33:$C$34)</f>
        <v>104.65753424657535</v>
      </c>
      <c r="E37" s="230">
        <v>12</v>
      </c>
      <c r="F37" s="229">
        <f t="shared" si="5"/>
        <v>8.6666666666666661</v>
      </c>
      <c r="G37" s="229">
        <f t="shared" si="5"/>
        <v>58</v>
      </c>
      <c r="H37" s="234">
        <f t="shared" si="5"/>
        <v>105</v>
      </c>
      <c r="I37" s="229">
        <f t="shared" si="5"/>
        <v>650</v>
      </c>
      <c r="J37" s="230">
        <v>6</v>
      </c>
      <c r="K37" s="231">
        <f>SUM(K16+K23+K30)/3</f>
        <v>10.450000000000001</v>
      </c>
      <c r="L37" s="230">
        <v>7</v>
      </c>
      <c r="M37" s="228">
        <f>SUM(M16+M23+M30)/3</f>
        <v>56.998910551296092</v>
      </c>
      <c r="N37" s="230">
        <v>9</v>
      </c>
      <c r="O37" s="228">
        <f>SUM(O16+O23+O30)/3</f>
        <v>98.8</v>
      </c>
      <c r="P37" s="230">
        <v>9</v>
      </c>
      <c r="Q37" s="231">
        <f>SUM(Q16+Q23+Q30)/3</f>
        <v>62.5</v>
      </c>
      <c r="R37" s="278">
        <v>6</v>
      </c>
      <c r="S37" s="278"/>
      <c r="T37" s="168">
        <f>SUM(E37+J37+L37+N37+R37+P37)</f>
        <v>49</v>
      </c>
    </row>
    <row r="39" spans="1:23" x14ac:dyDescent="0.25">
      <c r="B39" s="371" t="s">
        <v>147</v>
      </c>
      <c r="C39" s="371"/>
      <c r="D39" s="371"/>
      <c r="E39" s="371"/>
      <c r="F39" s="371"/>
      <c r="G39" s="371"/>
      <c r="H39" s="371"/>
    </row>
    <row r="40" spans="1:23" x14ac:dyDescent="0.25">
      <c r="B40" s="125" t="s">
        <v>698</v>
      </c>
      <c r="C40" s="367" t="s">
        <v>184</v>
      </c>
      <c r="D40" s="368"/>
      <c r="E40" s="367" t="s">
        <v>148</v>
      </c>
      <c r="F40" s="368"/>
      <c r="G40" s="361" t="s">
        <v>185</v>
      </c>
      <c r="H40" s="368"/>
    </row>
    <row r="41" spans="1:23" x14ac:dyDescent="0.25">
      <c r="B41" s="126" t="s">
        <v>149</v>
      </c>
      <c r="C41" s="372"/>
      <c r="D41" s="373"/>
      <c r="E41" s="373"/>
      <c r="F41" s="373"/>
      <c r="G41" s="373"/>
      <c r="H41" s="374"/>
    </row>
    <row r="42" spans="1:23" x14ac:dyDescent="0.25">
      <c r="B42" s="126" t="s">
        <v>214</v>
      </c>
      <c r="C42" s="367" t="s">
        <v>273</v>
      </c>
      <c r="D42" s="361"/>
      <c r="E42" s="357" t="s">
        <v>631</v>
      </c>
      <c r="F42" s="357"/>
      <c r="G42" s="360" t="s">
        <v>541</v>
      </c>
      <c r="H42" s="366"/>
    </row>
    <row r="43" spans="1:23" x14ac:dyDescent="0.25">
      <c r="B43" s="126" t="s">
        <v>150</v>
      </c>
      <c r="C43" s="367">
        <v>1.9</v>
      </c>
      <c r="D43" s="368"/>
      <c r="E43" s="402">
        <v>2</v>
      </c>
      <c r="F43" s="402"/>
      <c r="G43" s="360" t="s">
        <v>542</v>
      </c>
      <c r="H43" s="366"/>
    </row>
    <row r="44" spans="1:23" x14ac:dyDescent="0.25">
      <c r="B44" s="126" t="s">
        <v>151</v>
      </c>
      <c r="C44" s="367">
        <v>6.9</v>
      </c>
      <c r="D44" s="368"/>
      <c r="E44" s="365">
        <v>5.5</v>
      </c>
      <c r="F44" s="366"/>
      <c r="G44" s="365">
        <v>1.5</v>
      </c>
      <c r="H44" s="366"/>
    </row>
    <row r="45" spans="1:23" x14ac:dyDescent="0.25">
      <c r="B45" s="126" t="s">
        <v>152</v>
      </c>
      <c r="C45" s="367">
        <v>187</v>
      </c>
      <c r="D45" s="368"/>
      <c r="E45" s="390">
        <v>113</v>
      </c>
      <c r="F45" s="391"/>
      <c r="G45" s="390">
        <v>5.4</v>
      </c>
      <c r="H45" s="391"/>
    </row>
    <row r="46" spans="1:23" x14ac:dyDescent="0.25">
      <c r="B46" s="126" t="s">
        <v>153</v>
      </c>
      <c r="C46" s="367">
        <v>196</v>
      </c>
      <c r="D46" s="368"/>
      <c r="E46" s="390">
        <v>130</v>
      </c>
      <c r="F46" s="391"/>
      <c r="G46" s="390">
        <v>42</v>
      </c>
      <c r="H46" s="391"/>
    </row>
    <row r="47" spans="1:23" x14ac:dyDescent="0.25">
      <c r="B47" s="126" t="s">
        <v>162</v>
      </c>
      <c r="C47" s="367" t="s">
        <v>442</v>
      </c>
      <c r="D47" s="361"/>
      <c r="E47" s="365" t="s">
        <v>240</v>
      </c>
      <c r="F47" s="366"/>
      <c r="G47" s="365">
        <v>102</v>
      </c>
      <c r="H47" s="366"/>
    </row>
    <row r="48" spans="1:23" x14ac:dyDescent="0.25">
      <c r="B48" s="126" t="s">
        <v>192</v>
      </c>
      <c r="C48" s="367" t="s">
        <v>203</v>
      </c>
      <c r="D48" s="361"/>
      <c r="E48" s="361"/>
      <c r="F48" s="361"/>
      <c r="G48" s="361" t="s">
        <v>187</v>
      </c>
      <c r="H48" s="368"/>
    </row>
    <row r="49" spans="2:8" x14ac:dyDescent="0.25">
      <c r="B49" s="126" t="s">
        <v>154</v>
      </c>
      <c r="C49" s="357" t="s">
        <v>443</v>
      </c>
      <c r="D49" s="357"/>
      <c r="E49" s="362" t="s">
        <v>632</v>
      </c>
      <c r="F49" s="362"/>
      <c r="G49" s="362" t="s">
        <v>521</v>
      </c>
      <c r="H49" s="362"/>
    </row>
    <row r="50" spans="2:8" x14ac:dyDescent="0.25">
      <c r="B50" s="125" t="s">
        <v>155</v>
      </c>
      <c r="C50" s="367" t="s">
        <v>444</v>
      </c>
      <c r="D50" s="368"/>
      <c r="E50" s="362" t="s">
        <v>540</v>
      </c>
      <c r="F50" s="362"/>
      <c r="G50" s="362" t="s">
        <v>543</v>
      </c>
      <c r="H50" s="362"/>
    </row>
    <row r="51" spans="2:8" x14ac:dyDescent="0.25">
      <c r="B51" s="126" t="s">
        <v>156</v>
      </c>
      <c r="C51" s="363"/>
      <c r="D51" s="363"/>
      <c r="E51" s="363"/>
      <c r="F51" s="363"/>
      <c r="G51" s="363"/>
      <c r="H51" s="363"/>
    </row>
    <row r="52" spans="2:8" x14ac:dyDescent="0.25">
      <c r="B52" s="126" t="s">
        <v>157</v>
      </c>
      <c r="C52" s="127" t="s">
        <v>443</v>
      </c>
      <c r="D52" s="275" t="s">
        <v>227</v>
      </c>
      <c r="E52" s="251" t="s">
        <v>431</v>
      </c>
      <c r="F52" s="276" t="s">
        <v>635</v>
      </c>
      <c r="G52" s="251" t="s">
        <v>521</v>
      </c>
      <c r="H52" s="276" t="s">
        <v>190</v>
      </c>
    </row>
    <row r="53" spans="2:8" x14ac:dyDescent="0.25">
      <c r="B53" s="126" t="s">
        <v>189</v>
      </c>
      <c r="C53" s="126" t="s">
        <v>445</v>
      </c>
      <c r="D53" s="275" t="s">
        <v>428</v>
      </c>
      <c r="E53" s="251" t="s">
        <v>414</v>
      </c>
      <c r="F53" s="276" t="s">
        <v>636</v>
      </c>
      <c r="G53" s="251" t="s">
        <v>414</v>
      </c>
      <c r="H53" s="276" t="s">
        <v>544</v>
      </c>
    </row>
    <row r="54" spans="2:8" x14ac:dyDescent="0.25">
      <c r="B54" s="126" t="s">
        <v>189</v>
      </c>
      <c r="C54" s="126"/>
      <c r="D54" s="275"/>
      <c r="E54" s="251" t="s">
        <v>637</v>
      </c>
      <c r="F54" s="276" t="s">
        <v>476</v>
      </c>
      <c r="G54" s="251"/>
      <c r="H54" s="276"/>
    </row>
    <row r="55" spans="2:8" x14ac:dyDescent="0.25">
      <c r="B55" s="126"/>
      <c r="C55" s="126"/>
      <c r="D55" s="275"/>
      <c r="E55" s="251"/>
      <c r="F55" s="276"/>
      <c r="G55" s="251"/>
      <c r="H55" s="276"/>
    </row>
    <row r="56" spans="2:8" x14ac:dyDescent="0.25">
      <c r="B56" s="126" t="s">
        <v>642</v>
      </c>
      <c r="C56" s="126"/>
      <c r="D56" s="275"/>
      <c r="E56" s="251" t="s">
        <v>641</v>
      </c>
      <c r="F56" s="251" t="s">
        <v>493</v>
      </c>
      <c r="G56" s="251"/>
      <c r="H56" s="276"/>
    </row>
    <row r="57" spans="2:8" x14ac:dyDescent="0.25">
      <c r="B57" s="115"/>
      <c r="C57" s="126"/>
      <c r="D57" s="275"/>
      <c r="E57" s="241"/>
      <c r="F57" s="277"/>
      <c r="G57" s="251"/>
      <c r="H57" s="276"/>
    </row>
    <row r="58" spans="2:8" x14ac:dyDescent="0.25">
      <c r="B58" s="126" t="s">
        <v>158</v>
      </c>
      <c r="C58" s="126"/>
      <c r="D58" s="275"/>
      <c r="E58" s="241"/>
      <c r="F58" s="277"/>
      <c r="G58" s="251"/>
      <c r="H58" s="276"/>
    </row>
    <row r="59" spans="2:8" x14ac:dyDescent="0.25">
      <c r="B59" s="126" t="s">
        <v>159</v>
      </c>
      <c r="C59" s="126" t="s">
        <v>446</v>
      </c>
      <c r="D59" s="126" t="s">
        <v>450</v>
      </c>
      <c r="E59" s="251" t="s">
        <v>414</v>
      </c>
      <c r="F59" s="251" t="s">
        <v>638</v>
      </c>
      <c r="G59" s="251" t="s">
        <v>475</v>
      </c>
      <c r="H59" s="126" t="s">
        <v>235</v>
      </c>
    </row>
    <row r="60" spans="2:8" x14ac:dyDescent="0.25">
      <c r="B60" s="126"/>
      <c r="C60" s="126" t="s">
        <v>446</v>
      </c>
      <c r="D60" s="126" t="s">
        <v>224</v>
      </c>
      <c r="E60" s="251" t="s">
        <v>414</v>
      </c>
      <c r="F60" s="251" t="s">
        <v>639</v>
      </c>
      <c r="G60" s="251" t="s">
        <v>475</v>
      </c>
      <c r="H60" s="126" t="s">
        <v>224</v>
      </c>
    </row>
    <row r="61" spans="2:8" x14ac:dyDescent="0.25">
      <c r="B61" s="129"/>
      <c r="C61" s="126"/>
      <c r="D61" s="126"/>
      <c r="E61" s="241"/>
      <c r="F61" s="241"/>
      <c r="G61" s="241"/>
      <c r="H61" s="241"/>
    </row>
    <row r="62" spans="2:8" x14ac:dyDescent="0.25">
      <c r="B62" s="126" t="s">
        <v>269</v>
      </c>
      <c r="C62" s="126"/>
      <c r="D62" s="126"/>
      <c r="E62" s="241"/>
      <c r="F62" s="241"/>
      <c r="G62" s="251" t="s">
        <v>547</v>
      </c>
      <c r="H62" s="251" t="s">
        <v>548</v>
      </c>
    </row>
    <row r="63" spans="2:8" x14ac:dyDescent="0.25">
      <c r="B63" s="126"/>
      <c r="C63" s="126"/>
      <c r="D63" s="126"/>
      <c r="E63" s="241"/>
      <c r="F63" s="241"/>
      <c r="G63" s="241"/>
      <c r="H63" s="241"/>
    </row>
    <row r="64" spans="2:8" x14ac:dyDescent="0.25">
      <c r="B64" s="126" t="s">
        <v>166</v>
      </c>
      <c r="C64" s="126" t="s">
        <v>447</v>
      </c>
      <c r="D64" s="126" t="s">
        <v>275</v>
      </c>
      <c r="E64" s="251" t="s">
        <v>475</v>
      </c>
      <c r="F64" s="251" t="s">
        <v>640</v>
      </c>
      <c r="G64" s="251" t="s">
        <v>475</v>
      </c>
      <c r="H64" s="251" t="s">
        <v>549</v>
      </c>
    </row>
    <row r="65" spans="2:8" x14ac:dyDescent="0.25">
      <c r="B65" s="58"/>
      <c r="C65" s="58" t="s">
        <v>448</v>
      </c>
      <c r="D65" s="58" t="s">
        <v>426</v>
      </c>
      <c r="E65" s="251" t="s">
        <v>485</v>
      </c>
      <c r="F65" s="251" t="s">
        <v>640</v>
      </c>
      <c r="G65" s="251" t="s">
        <v>485</v>
      </c>
      <c r="H65" s="251" t="s">
        <v>550</v>
      </c>
    </row>
    <row r="66" spans="2:8" x14ac:dyDescent="0.25">
      <c r="B66" s="58"/>
      <c r="C66" s="58"/>
      <c r="D66" s="58"/>
      <c r="E66" s="240"/>
      <c r="F66" s="240"/>
      <c r="G66" s="240"/>
      <c r="H66" s="240"/>
    </row>
    <row r="67" spans="2:8" x14ac:dyDescent="0.25">
      <c r="B67" s="126" t="s">
        <v>204</v>
      </c>
      <c r="C67" s="126" t="s">
        <v>449</v>
      </c>
      <c r="D67" s="126" t="s">
        <v>274</v>
      </c>
      <c r="E67" s="241"/>
      <c r="F67" s="241"/>
      <c r="G67" s="241"/>
      <c r="H67" s="241"/>
    </row>
    <row r="68" spans="2:8" x14ac:dyDescent="0.25">
      <c r="B68" s="126"/>
      <c r="C68" s="126"/>
      <c r="D68" s="126"/>
      <c r="E68" s="241"/>
      <c r="F68" s="241"/>
      <c r="G68" s="241"/>
      <c r="H68" s="241"/>
    </row>
    <row r="69" spans="2:8" x14ac:dyDescent="0.25">
      <c r="B69" s="126" t="s">
        <v>196</v>
      </c>
      <c r="C69" s="126"/>
      <c r="D69" s="126"/>
      <c r="E69" s="241"/>
      <c r="F69" s="241"/>
    </row>
    <row r="70" spans="2:8" x14ac:dyDescent="0.25">
      <c r="B70" s="129"/>
      <c r="C70" s="126"/>
      <c r="D70" s="126"/>
      <c r="E70" s="241"/>
      <c r="F70" s="241"/>
      <c r="G70" s="241"/>
      <c r="H70" s="241"/>
    </row>
    <row r="71" spans="2:8" x14ac:dyDescent="0.25">
      <c r="B71" s="129"/>
      <c r="C71" s="126"/>
      <c r="D71" s="126"/>
      <c r="E71" s="241"/>
      <c r="F71" s="241"/>
      <c r="G71" s="241"/>
      <c r="H71" s="241"/>
    </row>
  </sheetData>
  <mergeCells count="41">
    <mergeCell ref="C51:H51"/>
    <mergeCell ref="O8:P8"/>
    <mergeCell ref="C48:F48"/>
    <mergeCell ref="G48:H48"/>
    <mergeCell ref="C49:D49"/>
    <mergeCell ref="E49:F49"/>
    <mergeCell ref="G49:H49"/>
    <mergeCell ref="C50:D50"/>
    <mergeCell ref="E50:F50"/>
    <mergeCell ref="G50:H50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1:H41"/>
    <mergeCell ref="C42:D42"/>
    <mergeCell ref="E42:F42"/>
    <mergeCell ref="G42:H42"/>
    <mergeCell ref="C43:D43"/>
    <mergeCell ref="E43:F43"/>
    <mergeCell ref="G43:H43"/>
    <mergeCell ref="Q8:R8"/>
    <mergeCell ref="T8:T9"/>
    <mergeCell ref="B39:H39"/>
    <mergeCell ref="C40:D40"/>
    <mergeCell ref="E40:F40"/>
    <mergeCell ref="G40:H40"/>
    <mergeCell ref="M8:N8"/>
    <mergeCell ref="A8:A9"/>
    <mergeCell ref="B8:B9"/>
    <mergeCell ref="C8:E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16</vt:i4>
      </vt:variant>
      <vt:variant>
        <vt:lpstr>Diapazoni ar nosaukumiem</vt:lpstr>
      </vt:variant>
      <vt:variant>
        <vt:i4>3</vt:i4>
      </vt:variant>
    </vt:vector>
  </HeadingPairs>
  <TitlesOfParts>
    <vt:vector size="19" baseType="lpstr">
      <vt:lpstr>Z.Tritikale</vt:lpstr>
      <vt:lpstr>Z.mieži</vt:lpstr>
      <vt:lpstr>Rudzi</vt:lpstr>
      <vt:lpstr>Z.kvieši</vt:lpstr>
      <vt:lpstr>Z.rapsis</vt:lpstr>
      <vt:lpstr>Z.rapsis CL</vt:lpstr>
      <vt:lpstr>V.Kvieši</vt:lpstr>
      <vt:lpstr>V.mieži</vt:lpstr>
      <vt:lpstr>V.mieži iesala</vt:lpstr>
      <vt:lpstr>Auzas</vt:lpstr>
      <vt:lpstr>V.rapsis</vt:lpstr>
      <vt:lpstr>V.rapsis CL</vt:lpstr>
      <vt:lpstr>Zirņi</vt:lpstr>
      <vt:lpstr>Kartupeļi agrīnie</vt:lpstr>
      <vt:lpstr>Kartupeļi vēlīnie</vt:lpstr>
      <vt:lpstr>Šķiedras kaņepes</vt:lpstr>
      <vt:lpstr>'Kartupeļi agrīnie'!Drukas_apgabals</vt:lpstr>
      <vt:lpstr>Rudzi!Drukas_apgabals</vt:lpstr>
      <vt:lpstr>Z.Tritikale!Drukas_apgabals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</dc:creator>
  <cp:lastModifiedBy>Liena Jaunzeme</cp:lastModifiedBy>
  <cp:lastPrinted>2016-11-14T06:21:27Z</cp:lastPrinted>
  <dcterms:created xsi:type="dcterms:W3CDTF">2016-10-10T11:11:21Z</dcterms:created>
  <dcterms:modified xsi:type="dcterms:W3CDTF">2021-03-12T13:55:42Z</dcterms:modified>
</cp:coreProperties>
</file>